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market1.sharepoint.com/sites/accpro/Shared Documents/לקוחות/חודש הקריאה/2024/"/>
    </mc:Choice>
  </mc:AlternateContent>
  <xr:revisionPtr revIDLastSave="41" documentId="8_{1EC23535-ED4B-4B41-AC57-31D97A70A1ED}" xr6:coauthVersionLast="47" xr6:coauthVersionMax="47" xr10:uidLastSave="{CF61EEFB-8F43-4F3F-B03B-AEEE01D1ACFA}"/>
  <bookViews>
    <workbookView xWindow="-120" yWindow="-120" windowWidth="29040" windowHeight="15840" activeTab="1" xr2:uid="{AD117D76-0657-0A4A-95D1-29A7CC46F69A}"/>
  </bookViews>
  <sheets>
    <sheet name="חודש הקריאה " sheetId="2" r:id="rId1"/>
    <sheet name="סיוון בסימן קריאה - הרחבה 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5" i="1" l="1"/>
  <c r="S5" i="1"/>
  <c r="S6" i="1"/>
  <c r="S7" i="1"/>
  <c r="S8" i="1"/>
  <c r="S9" i="1"/>
  <c r="S10" i="1"/>
  <c r="S11" i="1"/>
  <c r="S12" i="1"/>
  <c r="S4" i="1"/>
  <c r="T19" i="2"/>
  <c r="I19" i="2"/>
  <c r="Q5" i="1"/>
  <c r="Q6" i="1"/>
  <c r="Q7" i="1"/>
  <c r="Q8" i="1"/>
  <c r="Q9" i="1"/>
  <c r="Q10" i="1"/>
  <c r="Q12" i="1"/>
  <c r="Q4" i="1"/>
  <c r="D10" i="1"/>
  <c r="E10" i="1" s="1"/>
  <c r="G10" i="1" s="1"/>
  <c r="H10" i="1" l="1"/>
  <c r="I10" i="1" s="1"/>
  <c r="D12" i="1" l="1"/>
  <c r="E12" i="1" s="1"/>
  <c r="G12" i="1" s="1"/>
  <c r="D9" i="1"/>
  <c r="E9" i="1" s="1"/>
  <c r="G9" i="1" s="1"/>
  <c r="D7" i="1"/>
  <c r="E7" i="1" s="1"/>
  <c r="G7" i="1" s="1"/>
  <c r="D8" i="1"/>
  <c r="E8" i="1" s="1"/>
  <c r="G8" i="1" s="1"/>
  <c r="H8" i="1" s="1"/>
  <c r="D5" i="1"/>
  <c r="E5" i="1" s="1"/>
  <c r="G5" i="1" s="1"/>
  <c r="D6" i="1"/>
  <c r="E6" i="1" s="1"/>
  <c r="G6" i="1" s="1"/>
  <c r="D4" i="1"/>
  <c r="Q15" i="2"/>
  <c r="P7" i="2"/>
  <c r="H12" i="1" l="1"/>
  <c r="I12" i="1" s="1"/>
  <c r="H9" i="1"/>
  <c r="I9" i="1" s="1"/>
  <c r="H7" i="1"/>
  <c r="I7" i="1" s="1"/>
  <c r="I8" i="1"/>
  <c r="H5" i="1"/>
  <c r="I5" i="1" s="1"/>
  <c r="H6" i="1"/>
  <c r="I6" i="1" s="1"/>
  <c r="Q16" i="2"/>
  <c r="R16" i="2" s="1"/>
  <c r="Q13" i="2"/>
  <c r="Q14" i="2"/>
  <c r="R14" i="2" s="1"/>
  <c r="S14" i="2" s="1"/>
  <c r="Q12" i="2"/>
  <c r="R12" i="2" s="1"/>
  <c r="Q11" i="2"/>
  <c r="R11" i="2" s="1"/>
  <c r="Q9" i="2"/>
  <c r="R9" i="2" s="1"/>
  <c r="Q8" i="2"/>
  <c r="R8" i="2" s="1"/>
  <c r="Q7" i="2"/>
  <c r="Q6" i="2"/>
  <c r="R6" i="2" s="1"/>
  <c r="Q5" i="2"/>
  <c r="R5" i="2" s="1"/>
  <c r="Q4" i="2"/>
  <c r="R4" i="2" s="1"/>
  <c r="P16" i="2"/>
  <c r="F16" i="2"/>
  <c r="E16" i="2"/>
  <c r="G16" i="2" s="1"/>
  <c r="F15" i="2"/>
  <c r="E15" i="2"/>
  <c r="G15" i="2" s="1"/>
  <c r="H15" i="2" s="1"/>
  <c r="I15" i="2" s="1"/>
  <c r="F14" i="2"/>
  <c r="E14" i="2"/>
  <c r="G14" i="2" s="1"/>
  <c r="F13" i="2"/>
  <c r="E13" i="2"/>
  <c r="G13" i="2" s="1"/>
  <c r="P12" i="2"/>
  <c r="F12" i="2"/>
  <c r="E12" i="2"/>
  <c r="G12" i="2" s="1"/>
  <c r="P11" i="2"/>
  <c r="F11" i="2"/>
  <c r="E11" i="2"/>
  <c r="G11" i="2" s="1"/>
  <c r="H11" i="2" s="1"/>
  <c r="I11" i="2" s="1"/>
  <c r="F10" i="2"/>
  <c r="E10" i="2"/>
  <c r="G10" i="2" s="1"/>
  <c r="P9" i="2"/>
  <c r="T9" i="2" s="1"/>
  <c r="F9" i="2"/>
  <c r="E9" i="2"/>
  <c r="G9" i="2" s="1"/>
  <c r="F8" i="2"/>
  <c r="E8" i="2"/>
  <c r="G8" i="2" s="1"/>
  <c r="F7" i="2"/>
  <c r="E7" i="2"/>
  <c r="G7" i="2" s="1"/>
  <c r="H7" i="2" s="1"/>
  <c r="I7" i="2" s="1"/>
  <c r="P6" i="2"/>
  <c r="E6" i="2"/>
  <c r="G6" i="2" s="1"/>
  <c r="P5" i="2"/>
  <c r="T5" i="2" s="1"/>
  <c r="F5" i="2"/>
  <c r="E5" i="2"/>
  <c r="G5" i="2" s="1"/>
  <c r="P4" i="2"/>
  <c r="F4" i="2"/>
  <c r="E4" i="2"/>
  <c r="G4" i="2" s="1"/>
  <c r="O5" i="1"/>
  <c r="P5" i="1" s="1"/>
  <c r="O6" i="1"/>
  <c r="P6" i="1" s="1"/>
  <c r="O7" i="1"/>
  <c r="P7" i="1" s="1"/>
  <c r="O8" i="1"/>
  <c r="P8" i="1" s="1"/>
  <c r="O9" i="1"/>
  <c r="P9" i="1" s="1"/>
  <c r="O10" i="1"/>
  <c r="P10" i="1" s="1"/>
  <c r="O12" i="1"/>
  <c r="P12" i="1" s="1"/>
  <c r="O4" i="1"/>
  <c r="P4" i="1" s="1"/>
  <c r="T4" i="1" s="1"/>
  <c r="R12" i="1"/>
  <c r="R10" i="1"/>
  <c r="R9" i="1"/>
  <c r="R8" i="1"/>
  <c r="R7" i="1"/>
  <c r="R6" i="1"/>
  <c r="R5" i="1"/>
  <c r="R4" i="1"/>
  <c r="H4" i="2" l="1"/>
  <c r="I4" i="2" s="1"/>
  <c r="S16" i="2"/>
  <c r="S9" i="2"/>
  <c r="S5" i="2"/>
  <c r="H5" i="2"/>
  <c r="I5" i="2" s="1"/>
  <c r="U5" i="2" s="1"/>
  <c r="T6" i="2"/>
  <c r="S6" i="2"/>
  <c r="T12" i="2"/>
  <c r="S12" i="2"/>
  <c r="H14" i="2"/>
  <c r="I14" i="2" s="1"/>
  <c r="H13" i="2"/>
  <c r="I13" i="2" s="1"/>
  <c r="T14" i="2"/>
  <c r="H10" i="2"/>
  <c r="I10" i="2" s="1"/>
  <c r="T11" i="2"/>
  <c r="U11" i="2" s="1"/>
  <c r="S11" i="2"/>
  <c r="H9" i="2"/>
  <c r="I9" i="2" s="1"/>
  <c r="U9" i="2" s="1"/>
  <c r="T16" i="2"/>
  <c r="S4" i="2"/>
  <c r="T4" i="2"/>
  <c r="H6" i="2"/>
  <c r="I6" i="2" s="1"/>
  <c r="H8" i="2"/>
  <c r="I8" i="2" s="1"/>
  <c r="H16" i="2"/>
  <c r="I16" i="2" s="1"/>
  <c r="H12" i="2"/>
  <c r="I12" i="2" s="1"/>
  <c r="T9" i="1"/>
  <c r="T5" i="1"/>
  <c r="T10" i="1"/>
  <c r="T6" i="1"/>
  <c r="T8" i="1"/>
  <c r="T7" i="1"/>
  <c r="T12" i="1"/>
  <c r="F11" i="1"/>
  <c r="Q11" i="1" s="1"/>
  <c r="E11" i="1"/>
  <c r="G11" i="1" s="1"/>
  <c r="E4" i="1"/>
  <c r="G4" i="1" s="1"/>
  <c r="R11" i="1" l="1"/>
  <c r="O11" i="1"/>
  <c r="P11" i="1" s="1"/>
  <c r="U4" i="2"/>
  <c r="U14" i="2"/>
  <c r="U12" i="2"/>
  <c r="U16" i="2"/>
  <c r="U6" i="2"/>
  <c r="I18" i="2"/>
  <c r="H4" i="1"/>
  <c r="I4" i="1" s="1"/>
  <c r="H11" i="1"/>
  <c r="I11" i="1" s="1"/>
  <c r="I14" i="1" l="1"/>
  <c r="T11" i="1"/>
  <c r="T14" i="1" s="1"/>
  <c r="I20" i="2"/>
  <c r="T15" i="1" l="1"/>
  <c r="T16" i="1" s="1"/>
  <c r="T20" i="1" s="1"/>
  <c r="I15" i="1"/>
  <c r="I16" i="1" s="1"/>
  <c r="R7" i="2"/>
  <c r="T7" i="2" l="1"/>
  <c r="S7" i="2"/>
  <c r="U7" i="2" l="1"/>
  <c r="P8" i="2"/>
  <c r="T8" i="2" s="1"/>
  <c r="U8" i="2" s="1"/>
  <c r="S8" i="2" l="1"/>
  <c r="O10" i="2"/>
  <c r="P10" i="2" s="1"/>
  <c r="R10" i="2"/>
  <c r="R13" i="2"/>
  <c r="P13" i="2"/>
  <c r="S10" i="2" l="1"/>
  <c r="T10" i="2"/>
  <c r="S13" i="2"/>
  <c r="T13" i="2"/>
  <c r="U13" i="2" l="1"/>
  <c r="R15" i="2"/>
  <c r="S15" i="2" l="1"/>
  <c r="T15" i="2"/>
  <c r="T18" i="2" s="1"/>
  <c r="U15" i="2" l="1"/>
  <c r="T20" i="2"/>
  <c r="T19" i="1" s="1"/>
  <c r="T21" i="1" s="1"/>
</calcChain>
</file>

<file path=xl/sharedStrings.xml><?xml version="1.0" encoding="utf-8"?>
<sst xmlns="http://schemas.openxmlformats.org/spreadsheetml/2006/main" count="180" uniqueCount="94">
  <si>
    <t>תחום</t>
  </si>
  <si>
    <t>נושא</t>
  </si>
  <si>
    <t>כמות</t>
  </si>
  <si>
    <t>עלות יחידה בש"ח כולל עמלה 5%</t>
  </si>
  <si>
    <t>סה"כ בש"ח כולל עמלה</t>
  </si>
  <si>
    <t>עלות יחידה בש"ח לפני עמלה 5%</t>
  </si>
  <si>
    <t>עלות סה"כ בש"ח לפני עמלה 5%</t>
  </si>
  <si>
    <t>סה"כ בש"ח כולל עמלה 5%</t>
  </si>
  <si>
    <t>פירוט</t>
  </si>
  <si>
    <t>כח אדם</t>
  </si>
  <si>
    <t>ניהול בוקינג, אמנים ותחבורה</t>
  </si>
  <si>
    <t>לוגיסטיקה</t>
  </si>
  <si>
    <t>תחבורה ותפעול</t>
  </si>
  <si>
    <t>אמנים</t>
  </si>
  <si>
    <t>אמנים מפגשי בית</t>
  </si>
  <si>
    <t>מופעים שירה על הבר</t>
  </si>
  <si>
    <t>מופעים שכונות</t>
  </si>
  <si>
    <t>מקומות לאירועים</t>
  </si>
  <si>
    <t>מקומות האירועים</t>
  </si>
  <si>
    <t>שונות</t>
  </si>
  <si>
    <t>מפגשים בבתים</t>
  </si>
  <si>
    <t>רישום</t>
  </si>
  <si>
    <t>אתר רישום</t>
  </si>
  <si>
    <t>אירועים גדולים</t>
  </si>
  <si>
    <t>מפיק אומנותי</t>
  </si>
  <si>
    <t>הפקות דפוס</t>
  </si>
  <si>
    <t>הפקת תוכנייה</t>
  </si>
  <si>
    <t>סטודיו</t>
  </si>
  <si>
    <t>עיצובים</t>
  </si>
  <si>
    <t>סה"כ הוצאות לפני מע"מ</t>
  </si>
  <si>
    <t>סה"כ הוצאות כולל מע"מ</t>
  </si>
  <si>
    <t>סה"כ הוצאות כולל מע"מ עבור הרחבה</t>
  </si>
  <si>
    <t>תחום  *בהתאם לתחומים במפרט המקורי של חודש הקריאה</t>
  </si>
  <si>
    <t>עמלה</t>
  </si>
  <si>
    <t xml:space="preserve">ניהול טכני, תפעול, םירוקים והקמות, שינוע ותליית מיתוגים </t>
  </si>
  <si>
    <t xml:space="preserve">סטודיו לעיצוב שפה ואלמנטים </t>
  </si>
  <si>
    <t xml:space="preserve">הגברה תאורה וטכני לאירועים קטנים וגדולים </t>
  </si>
  <si>
    <t xml:space="preserve">במסגרת שיתוף הפעולה מול העירייה / מועצה מקומית בנקודות אליהן נגיע. </t>
  </si>
  <si>
    <t xml:space="preserve">הפקת דפוס לכלל האירועים </t>
  </si>
  <si>
    <t xml:space="preserve">עיצוב אלמנטים לוגו כרזות ומודעות + עיצובים לאירועים הגדולים ועיצוב תפאורה לדפוס </t>
  </si>
  <si>
    <r>
      <rPr>
        <sz val="11"/>
        <color rgb="FFFF0000"/>
        <rFont val="Arial (גוף)"/>
        <charset val="177"/>
      </rPr>
      <t xml:space="preserve">שכונות: </t>
    </r>
    <r>
      <rPr>
        <sz val="11"/>
        <color theme="1"/>
        <rFont val="Arial"/>
        <family val="2"/>
        <scheme val="minor"/>
      </rPr>
      <t xml:space="preserve">
״ילדותנו״ - הצגות ילדים: 3 אירועים 
פנינה פקשר 
מפגש קומיקס וצייר 
מנוחה פוקס - סופרת ילדים </t>
    </r>
  </si>
  <si>
    <r>
      <rPr>
        <sz val="11"/>
        <color rgb="FFFF0000"/>
        <rFont val="Arial (גוף)"/>
        <charset val="177"/>
      </rPr>
      <t xml:space="preserve">ברים: </t>
    </r>
    <r>
      <rPr>
        <sz val="11"/>
        <color theme="1"/>
        <rFont val="Arial"/>
        <family val="2"/>
        <scheme val="minor"/>
      </rPr>
      <t xml:space="preserve">
ספוקן וורד (מקום של אש, קולקטיב משוררים חרדי)
</t>
    </r>
  </si>
  <si>
    <t>פירוט תקצוב פרויקט ם מתוך סעיפי חודש הקריאה</t>
  </si>
  <si>
    <t xml:space="preserve">מאיה פוגל 
דניאלה כהן 
מרסל 
מנהל פרויקט, ייעוץ משפטי, ביטוח הפרויקט והאירועים 
מנהל פרויקט, ייעוץ משפטי, ביטוח הפרויקט והאירועים </t>
  </si>
  <si>
    <t xml:space="preserve">מפגשים בבתים </t>
  </si>
  <si>
    <t>עלות מפגש כולל לוג׳ וכיבוד ועמדת הגשה.</t>
  </si>
  <si>
    <t xml:space="preserve">כולל מיתוג ותפעול בכלל האירועים 
כולל מהנדסים 
</t>
  </si>
  <si>
    <t>תוכנית תקציבית תקציב חודש הקריאה 2024</t>
  </si>
  <si>
    <t>הערות</t>
  </si>
  <si>
    <t>תוספת לשורה זו באישור המשרד-נחסך
מסעיפים אחרים ללא השפעה כל הסכום הסופי.</t>
  </si>
  <si>
    <t>עמלה 5%</t>
  </si>
  <si>
    <t>אחוז ביצוע</t>
  </si>
  <si>
    <t>נחסך כסף בשורה זו לצורך הסבה לתחומים
אחרים באישור המשרד.</t>
  </si>
  <si>
    <t xml:space="preserve">סה״כ עמלה 5% </t>
  </si>
  <si>
    <t xml:space="preserve">באישור המשרד הוסבו האירועים מבתי אבות לכ-6 אירועים בבסיסי צה״ל </t>
  </si>
  <si>
    <t xml:space="preserve">בתי אבות </t>
  </si>
  <si>
    <t>עבור בניות והתאמות עיצוב ותצפעול אתר רישום לשני חודשי הפרויקט</t>
  </si>
  <si>
    <t>תשלום למפיק אומנותי ולווי מלא של הפרויקט על כלל היבטיו</t>
  </si>
  <si>
    <t>בכלל האירועים חולקו תוכניות
היתרות יועברו למשרד התרבות</t>
  </si>
  <si>
    <t>ההתייחסות הינה למנהל אומנותי</t>
  </si>
  <si>
    <t>עבור הפקת 10,000 תוכניות בגודל A3 מקופל דו"צ</t>
  </si>
  <si>
    <t>דו״ח ביצוע בפועל - חודש הקריאה 2024</t>
  </si>
  <si>
    <t>דו״ח ביצוע בפועל - סיוון בסימן קריאה - 2024</t>
  </si>
  <si>
    <r>
      <rPr>
        <b/>
        <sz val="11"/>
        <color rgb="FFFF0000"/>
        <rFont val="Arial (גוף)"/>
      </rPr>
      <t xml:space="preserve">ברים: </t>
    </r>
    <r>
      <rPr>
        <sz val="11"/>
        <color theme="1"/>
        <rFont val="Arial"/>
        <family val="2"/>
        <scheme val="minor"/>
      </rPr>
      <t xml:space="preserve">
איזי / דני בסן / הדג נחש / אודי שרבני / יעל כליפא /  ימית ארמבריסטר בן לולו / אסף אמדורסקי / רון דהן / קרולינה </t>
    </r>
  </si>
  <si>
    <r>
      <rPr>
        <b/>
        <sz val="11"/>
        <color rgb="FFFF0000"/>
        <rFont val="Arial (גוף)"/>
      </rPr>
      <t xml:space="preserve">שכונות: </t>
    </r>
    <r>
      <rPr>
        <sz val="11"/>
        <color rgb="FFFF0000"/>
        <rFont val="Arial (גוף)"/>
        <charset val="177"/>
      </rPr>
      <t xml:space="preserve">
</t>
    </r>
    <r>
      <rPr>
        <sz val="11"/>
        <rFont val="Arial (גוף)"/>
        <charset val="177"/>
      </rPr>
      <t xml:space="preserve">נאוה מקמל עתיר / מאירה ברנע גולדברג </t>
    </r>
    <r>
      <rPr>
        <sz val="11"/>
        <color rgb="FFFF0000"/>
        <rFont val="Arial (גוף)"/>
        <charset val="177"/>
      </rPr>
      <t xml:space="preserve">
</t>
    </r>
    <r>
      <rPr>
        <b/>
        <sz val="11"/>
        <color rgb="FFFF0000"/>
        <rFont val="Arial (גוף)"/>
      </rPr>
      <t xml:space="preserve">הצגות יילדים: 
</t>
    </r>
    <r>
      <rPr>
        <sz val="11"/>
        <rFont val="Arial (גוף)"/>
        <charset val="177"/>
      </rPr>
      <t xml:space="preserve">תיאטרון אורנה פורת ״ הארגז של ביאליק״ /  תיאטרון אלמינא ״ארנבים״ / תיאטרון גושן ״כובע הקסמים״ </t>
    </r>
  </si>
  <si>
    <r>
      <rPr>
        <b/>
        <sz val="11"/>
        <color rgb="FFFF0000"/>
        <rFont val="Arial (גוף)"/>
      </rPr>
      <t xml:space="preserve">בסיסי צה״ל: </t>
    </r>
    <r>
      <rPr>
        <sz val="11"/>
        <color theme="1"/>
        <rFont val="Arial"/>
        <family val="2"/>
        <scheme val="minor"/>
      </rPr>
      <t xml:space="preserve">
אליעד נחום + נמרוד שיין / ליעד שהם / שרית ישי לוי / שי גולדן / ליהיא לפיד / ישי שריד / חיים סבתו / אתגר קרת / אשכול נבו </t>
    </r>
  </si>
  <si>
    <t>ניהול בוקינג אמנים ותחבורה לחודשיים, מנהלת מוקד לחודשיים של עבודה, 3 מוקדניות למשך חודשיים, מנהלת אירועים למשך חודשיים, מנהלת מפגשים בבתים לחודשיים, מפיק לכל אחד ממפגשי הבית+ עוזר מפיק/ מפיק טכני לכל אחד מהאירועים כולל אש"ל</t>
  </si>
  <si>
    <t xml:space="preserve">רכבים לכל ימי הפעילות לכלל המפיקים, הובלות ציוד, דלק והסעות אמנים לשני כיוונים לכלל המופעים כולל פלאפונים, טלפוניים משרדיים,ציוד מוקד למשך חודשיים , כולל הגברה ותאורת אמנים ומפרטי במה+עריכות סרטוני סיכום עבור פרסום. </t>
  </si>
  <si>
    <t>באישור המשרד הוסבו אירועים אלו ל 15
אירועים גדולים בתים קהילתיים / בתי אב /אירועי ילדים במתכונת אמנים מתגוברת</t>
  </si>
  <si>
    <r>
      <rPr>
        <b/>
        <sz val="11"/>
        <color rgb="FFFF0000"/>
        <rFont val="Arial (גוף)"/>
      </rPr>
      <t xml:space="preserve">בתים קהילתיים: </t>
    </r>
    <r>
      <rPr>
        <sz val="11"/>
        <color theme="1"/>
        <rFont val="Arial"/>
        <family val="2"/>
        <scheme val="minor"/>
      </rPr>
      <t xml:space="preserve">
לאה שבת / קורין אלאל / נמרוד שיין /סאז / פראחת פראחת / עלי מוואסי / עילי בוטנר / נטע וינר / דוד ניאו בוחבוט / עמרי גליקמן (התקווה 6) נעמי חשמונאי , נעה ידלין, אילן הייטנר, דורית רביניאן,</t>
    </r>
  </si>
  <si>
    <t>כולל הגברה + 3 סדנאות יצירה למתחמים של 500 איש לכל אירוע + כיבוד קל לאמנים + ריהוט לאירועים</t>
  </si>
  <si>
    <t>בתי אבות</t>
  </si>
  <si>
    <t>אתר רישום לאירועי חודש הקריאה</t>
  </si>
  <si>
    <t>עבור מיתוג האירועים בשכונות, בברים ובבתי האבות- סה"כ 15 אירועים, כולל בדיקות מהנדס חשמל, בטיחות וקונסטרוקציה לכל אירוע, כולל צלם סטילס ווידאו לכל אחד מהאירועים</t>
  </si>
  <si>
    <t xml:space="preserve">עבור הגברה לכל אירוע ערכת כיבוד קפה קל לחדרי אמנים במרכזים הקהילתיים. כולל מיתוגים לכל אחד מהמפגשים </t>
  </si>
  <si>
    <t>פירוט תקצוב פרויקטים מתוך סעיפי חודש הקריאה</t>
  </si>
  <si>
    <r>
      <rPr>
        <sz val="11"/>
        <color rgb="FFFF0000"/>
        <rFont val="Arial (גוף)"/>
        <charset val="177"/>
      </rPr>
      <t xml:space="preserve">בתים קהילתיים: </t>
    </r>
    <r>
      <rPr>
        <sz val="11"/>
        <color theme="1"/>
        <rFont val="Arial"/>
        <family val="2"/>
        <scheme val="minor"/>
      </rPr>
      <t xml:space="preserve">
</t>
    </r>
    <r>
      <rPr>
        <b/>
        <u/>
        <sz val="11"/>
        <color theme="1"/>
        <rFont val="Arial (גוף)"/>
        <charset val="177"/>
      </rPr>
      <t xml:space="preserve">תיקון שבועות: 3 אירועים </t>
    </r>
    <r>
      <rPr>
        <sz val="11"/>
        <color theme="1"/>
        <rFont val="Arial"/>
        <family val="2"/>
        <scheme val="minor"/>
      </rPr>
      <t xml:space="preserve">
גולן אזולאי
(בית שמש, ת״א, בית אבות בני ברק) 
ניר שחל, איתן מנדלסון, אודי אוחנה
חמוטל בן זאב
</t>
    </r>
    <r>
      <rPr>
        <b/>
        <u/>
        <sz val="11"/>
        <color theme="1"/>
        <rFont val="Arial (גוף)"/>
        <charset val="177"/>
      </rPr>
      <t xml:space="preserve">אירועי ספוקן: אירוע אחד </t>
    </r>
    <r>
      <rPr>
        <u/>
        <sz val="11"/>
        <color theme="1"/>
        <rFont val="Arial (גוף)"/>
        <charset val="177"/>
      </rPr>
      <t xml:space="preserve">
</t>
    </r>
    <r>
      <rPr>
        <sz val="11"/>
        <color theme="1"/>
        <rFont val="Arial"/>
        <family val="2"/>
        <scheme val="minor"/>
      </rPr>
      <t xml:space="preserve">שרהלה גרוס + חברות (אולם באנדר, בית״ר) 
</t>
    </r>
    <r>
      <rPr>
        <b/>
        <sz val="11"/>
        <color theme="1"/>
        <rFont val="Arial"/>
        <family val="2"/>
        <scheme val="minor"/>
      </rPr>
      <t>פ</t>
    </r>
    <r>
      <rPr>
        <b/>
        <u/>
        <sz val="11"/>
        <color theme="1"/>
        <rFont val="Arial (גוף)"/>
        <charset val="177"/>
      </rPr>
      <t>ותחות מסך: 2 אירועים</t>
    </r>
    <r>
      <rPr>
        <u/>
        <sz val="11"/>
        <color theme="1"/>
        <rFont val="Arial (גוף)"/>
        <charset val="177"/>
      </rPr>
      <t xml:space="preserve">
</t>
    </r>
    <r>
      <rPr>
        <sz val="11"/>
        <color theme="1"/>
        <rFont val="Arial (גוף)"/>
        <charset val="177"/>
      </rPr>
      <t xml:space="preserve">סולי טולדנו מארחת * 2 מופעים  
1) אסתי בראך/ ריקי הרשטיק 
2) רינה פרלשטיין/ רעכי אליאס 
</t>
    </r>
    <r>
      <rPr>
        <b/>
        <u/>
        <sz val="11"/>
        <color theme="1"/>
        <rFont val="Arial (גוף)"/>
        <charset val="177"/>
      </rPr>
      <t xml:space="preserve">מפגש מילה לחן ובמה: 2 אירועים </t>
    </r>
    <r>
      <rPr>
        <u/>
        <sz val="11"/>
        <color theme="1"/>
        <rFont val="Arial (גוף)"/>
        <charset val="177"/>
      </rPr>
      <t xml:space="preserve">
</t>
    </r>
    <r>
      <rPr>
        <sz val="11"/>
        <color theme="1"/>
        <rFont val="Arial"/>
        <family val="2"/>
        <scheme val="minor"/>
      </rPr>
      <t>אלינור מיכאל + סופרת (מתנס, צפון) 
חסידה קונסקי -</t>
    </r>
  </si>
  <si>
    <t xml:space="preserve">* זוג מפיקים לניהול האירועים הגדולים בשטח - 
לפי 2 מפיקים לכל אירוע. (סהכ 4 מפיקים) 
* שני צוותי הפקה הנודד בין כל האירועים הקטנים וניהולם בפועל  *  
* דייל לחלוקת חלוקת פלאיירים בבתי כנסת ובמוסדות  ליום חלוקה לפי  ל10 ימי חלוקה  
* צוות תפעול והקמות ותליית המיתוגים קטנים. 
כולל פינוי וקיפולים בסוף האירוע
לאירוע - לפי 10 אירועים 
* צוות תפעול להקמות בינוי קל תפאורה ותליית המיתוגים גדולים. 
כולל פינוי וקיפולים בסוף האירוע
 לאירוע - לפי 2 אירועי  *   </t>
  </si>
  <si>
    <t>מופעים</t>
  </si>
  <si>
    <t>שירה על הבר</t>
  </si>
  <si>
    <t>עיצוב שפה ואלמנטים</t>
  </si>
  <si>
    <t>הפקת דפוס לכלל האירועים</t>
  </si>
  <si>
    <t xml:space="preserve">ניהול טכני, תפעול, פירוקים והקמות, שינוע ותליית מיתוגים </t>
  </si>
  <si>
    <t>הרחבה 
לוגיסטיקה</t>
  </si>
  <si>
    <r>
      <t xml:space="preserve">תקציב הרחבה </t>
    </r>
    <r>
      <rPr>
        <b/>
        <u/>
        <sz val="14"/>
        <color rgb="FFFF0000"/>
        <rFont val="Arial"/>
        <family val="2"/>
      </rPr>
      <t>מאושר</t>
    </r>
    <r>
      <rPr>
        <b/>
        <u/>
        <sz val="14"/>
        <rFont val="Arial"/>
        <family val="2"/>
      </rPr>
      <t xml:space="preserve"> - סיוון בסימן קריאה - 2024</t>
    </r>
  </si>
  <si>
    <t xml:space="preserve">הפקת תוכניה </t>
  </si>
  <si>
    <t>סיוון</t>
  </si>
  <si>
    <t>סך שניהם</t>
  </si>
  <si>
    <t xml:space="preserve">חודש הקריאה </t>
  </si>
  <si>
    <t>מע"מ</t>
  </si>
  <si>
    <t>מעמ</t>
  </si>
  <si>
    <t>סך כולל מע"מ</t>
  </si>
  <si>
    <t>סך לפני מע"מ</t>
  </si>
  <si>
    <t xml:space="preserve">עמלה 5%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</si>
</sst>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 * #,##0_ ;_ * \-#,##0_ ;_ * &quot;-&quot;??_ ;_ @_ "/>
    <numFmt numFmtId="166" formatCode="&quot;₪&quot;#,##0.00"/>
    <numFmt numFmtId="167" formatCode="&quot;₪&quot;\ #,##0.00"/>
  </numFmts>
  <fonts count="32">
    <font>
      <sz val="12"/>
      <color theme="1"/>
      <name val="Arial"/>
      <family val="2"/>
      <charset val="177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scheme val="minor"/>
    </font>
    <font>
      <sz val="12"/>
      <color theme="1"/>
      <name val="Arial"/>
      <family val="2"/>
      <charset val="177"/>
      <scheme val="minor"/>
    </font>
    <font>
      <b/>
      <u/>
      <sz val="14"/>
      <name val="Arial"/>
      <family val="2"/>
    </font>
    <font>
      <b/>
      <sz val="11"/>
      <color theme="1"/>
      <name val="Arial"/>
      <family val="2"/>
      <scheme val="minor"/>
    </font>
    <font>
      <b/>
      <sz val="10"/>
      <name val="Arial"/>
      <family val="2"/>
    </font>
    <font>
      <u val="singleAccounting"/>
      <sz val="10"/>
      <name val="Arial"/>
      <family val="2"/>
    </font>
    <font>
      <b/>
      <sz val="12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1"/>
      <name val="Arial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  <charset val="177"/>
      <scheme val="minor"/>
    </font>
    <font>
      <sz val="11"/>
      <color theme="1"/>
      <name val="Arial (גוף)"/>
      <charset val="177"/>
    </font>
    <font>
      <sz val="11"/>
      <color rgb="FFFF0000"/>
      <name val="Arial (גוף)"/>
      <charset val="177"/>
    </font>
    <font>
      <b/>
      <u/>
      <sz val="11"/>
      <color theme="1"/>
      <name val="Arial (גוף)"/>
      <charset val="177"/>
    </font>
    <font>
      <u/>
      <sz val="11"/>
      <color theme="1"/>
      <name val="Arial (גוף)"/>
      <charset val="177"/>
    </font>
    <font>
      <sz val="11"/>
      <name val="Arial (גוף)"/>
      <charset val="177"/>
    </font>
    <font>
      <sz val="11"/>
      <name val="Arial"/>
      <family val="2"/>
      <scheme val="minor"/>
    </font>
    <font>
      <b/>
      <sz val="12"/>
      <name val="Arial"/>
      <family val="2"/>
    </font>
    <font>
      <u val="singleAccounting"/>
      <sz val="11"/>
      <name val="Arial"/>
      <family val="2"/>
    </font>
    <font>
      <b/>
      <u/>
      <sz val="14"/>
      <color theme="1"/>
      <name val="Arial"/>
      <family val="2"/>
      <scheme val="minor"/>
    </font>
    <font>
      <b/>
      <sz val="11"/>
      <color rgb="FFFF0000"/>
      <name val="Arial (גוף)"/>
    </font>
    <font>
      <sz val="11"/>
      <color theme="1"/>
      <name val="Arial (גוף)"/>
    </font>
    <font>
      <sz val="12"/>
      <color theme="1"/>
      <name val="Arial"/>
      <family val="2"/>
      <scheme val="minor"/>
    </font>
    <font>
      <b/>
      <u/>
      <sz val="12"/>
      <name val="Arial"/>
      <family val="2"/>
    </font>
    <font>
      <b/>
      <u/>
      <sz val="12"/>
      <color theme="1"/>
      <name val="Arial"/>
      <family val="2"/>
      <scheme val="minor"/>
    </font>
    <font>
      <b/>
      <u/>
      <sz val="14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116">
    <xf numFmtId="0" fontId="0" fillId="0" borderId="0" xfId="0"/>
    <xf numFmtId="165" fontId="0" fillId="0" borderId="9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11" fillId="0" borderId="3" xfId="1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165" fontId="0" fillId="0" borderId="8" xfId="1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righ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righ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165" fontId="0" fillId="0" borderId="6" xfId="1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right" wrapText="1" readingOrder="2"/>
    </xf>
    <xf numFmtId="49" fontId="15" fillId="2" borderId="2" xfId="0" applyNumberFormat="1" applyFont="1" applyFill="1" applyBorder="1" applyAlignment="1">
      <alignment horizontal="right" vertical="center" wrapText="1" readingOrder="2"/>
    </xf>
    <xf numFmtId="0" fontId="15" fillId="2" borderId="2" xfId="0" applyFont="1" applyFill="1" applyBorder="1" applyAlignment="1">
      <alignment horizontal="center" vertical="center" wrapText="1" readingOrder="2"/>
    </xf>
    <xf numFmtId="0" fontId="10" fillId="2" borderId="2" xfId="0" applyFont="1" applyFill="1" applyBorder="1" applyAlignment="1">
      <alignment horizontal="center" vertical="center" wrapText="1" readingOrder="2"/>
    </xf>
    <xf numFmtId="49" fontId="0" fillId="0" borderId="2" xfId="1" applyNumberFormat="1" applyFont="1" applyFill="1" applyBorder="1" applyAlignment="1">
      <alignment horizontal="right" vertical="center" wrapText="1" readingOrder="2"/>
    </xf>
    <xf numFmtId="0" fontId="9" fillId="0" borderId="2" xfId="0" applyFont="1" applyBorder="1" applyAlignment="1">
      <alignment horizontal="center" vertical="center" wrapText="1" readingOrder="2"/>
    </xf>
    <xf numFmtId="0" fontId="6" fillId="0" borderId="2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center" vertical="center" wrapText="1" readingOrder="1"/>
    </xf>
    <xf numFmtId="0" fontId="0" fillId="0" borderId="2" xfId="0" applyBorder="1" applyAlignment="1">
      <alignment horizontal="right" vertical="center" wrapText="1" readingOrder="2"/>
    </xf>
    <xf numFmtId="0" fontId="6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 readingOrder="2"/>
    </xf>
    <xf numFmtId="0" fontId="9" fillId="0" borderId="0" xfId="0" applyFont="1" applyAlignment="1">
      <alignment horizontal="center" vertical="center" wrapText="1" readingOrder="2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165" fontId="6" fillId="0" borderId="0" xfId="1" applyNumberFormat="1" applyFont="1" applyFill="1" applyBorder="1" applyAlignment="1">
      <alignment horizontal="center" vertical="center" wrapText="1" readingOrder="1"/>
    </xf>
    <xf numFmtId="49" fontId="0" fillId="0" borderId="0" xfId="1" applyNumberFormat="1" applyFont="1" applyBorder="1" applyAlignment="1">
      <alignment horizontal="right" vertical="center" wrapText="1" readingOrder="2"/>
    </xf>
    <xf numFmtId="0" fontId="10" fillId="0" borderId="7" xfId="0" applyFont="1" applyBorder="1" applyAlignment="1">
      <alignment horizontal="right" vertical="center" wrapText="1" readingOrder="2"/>
    </xf>
    <xf numFmtId="0" fontId="10" fillId="0" borderId="1" xfId="0" applyFont="1" applyBorder="1" applyAlignment="1">
      <alignment horizontal="right" vertical="center" wrapText="1" readingOrder="2"/>
    </xf>
    <xf numFmtId="0" fontId="10" fillId="0" borderId="2" xfId="0" applyFont="1" applyBorder="1" applyAlignment="1">
      <alignment horizontal="center" vertical="center" wrapText="1" readingOrder="2"/>
    </xf>
    <xf numFmtId="49" fontId="11" fillId="0" borderId="0" xfId="1" applyNumberFormat="1" applyFont="1" applyBorder="1" applyAlignment="1">
      <alignment horizontal="right" vertical="center" wrapText="1" readingOrder="2"/>
    </xf>
    <xf numFmtId="0" fontId="10" fillId="0" borderId="4" xfId="0" applyFont="1" applyBorder="1" applyAlignment="1">
      <alignment horizontal="right" vertical="center" wrapText="1" readingOrder="2"/>
    </xf>
    <xf numFmtId="0" fontId="10" fillId="0" borderId="5" xfId="0" applyFont="1" applyBorder="1" applyAlignment="1">
      <alignment horizontal="center" vertical="center" wrapText="1" readingOrder="2"/>
    </xf>
    <xf numFmtId="165" fontId="0" fillId="0" borderId="6" xfId="1" applyNumberFormat="1" applyFont="1" applyBorder="1" applyAlignment="1">
      <alignment horizontal="center" vertical="center" wrapText="1" readingOrder="1"/>
    </xf>
    <xf numFmtId="49" fontId="5" fillId="0" borderId="2" xfId="1" applyNumberFormat="1" applyFont="1" applyFill="1" applyBorder="1" applyAlignment="1">
      <alignment horizontal="right" vertical="center" wrapText="1" readingOrder="2"/>
    </xf>
    <xf numFmtId="0" fontId="15" fillId="0" borderId="7" xfId="0" applyFont="1" applyBorder="1" applyAlignment="1">
      <alignment horizontal="right" vertical="center" wrapText="1"/>
    </xf>
    <xf numFmtId="0" fontId="15" fillId="0" borderId="8" xfId="0" applyFont="1" applyBorder="1" applyAlignment="1">
      <alignment horizontal="center" vertical="center" wrapText="1"/>
    </xf>
    <xf numFmtId="165" fontId="22" fillId="0" borderId="9" xfId="1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center" vertical="center" wrapText="1"/>
    </xf>
    <xf numFmtId="165" fontId="24" fillId="0" borderId="3" xfId="1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right" vertical="center" wrapText="1"/>
    </xf>
    <xf numFmtId="0" fontId="15" fillId="0" borderId="5" xfId="0" applyFont="1" applyBorder="1" applyAlignment="1">
      <alignment horizontal="center" vertical="center" wrapText="1"/>
    </xf>
    <xf numFmtId="165" fontId="22" fillId="0" borderId="6" xfId="1" applyNumberFormat="1" applyFont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5" fillId="0" borderId="0" xfId="0" applyFont="1"/>
    <xf numFmtId="165" fontId="5" fillId="0" borderId="2" xfId="1" applyNumberFormat="1" applyFont="1" applyFill="1" applyBorder="1" applyAlignment="1">
      <alignment vertical="center" wrapText="1"/>
    </xf>
    <xf numFmtId="165" fontId="4" fillId="0" borderId="2" xfId="1" applyNumberFormat="1" applyFont="1" applyFill="1" applyBorder="1" applyAlignment="1">
      <alignment horizontal="center" vertical="center" wrapText="1" readingOrder="1"/>
    </xf>
    <xf numFmtId="10" fontId="4" fillId="0" borderId="2" xfId="1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 vertical="center" wrapText="1"/>
    </xf>
    <xf numFmtId="0" fontId="4" fillId="0" borderId="0" xfId="0" applyFont="1"/>
    <xf numFmtId="49" fontId="5" fillId="0" borderId="0" xfId="0" applyNumberFormat="1" applyFont="1" applyAlignment="1">
      <alignment horizontal="right" wrapText="1" readingOrder="2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 wrapText="1" readingOrder="1"/>
    </xf>
    <xf numFmtId="1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right" vertical="center" wrapText="1" readingOrder="2"/>
    </xf>
    <xf numFmtId="49" fontId="5" fillId="0" borderId="0" xfId="1" applyNumberFormat="1" applyFont="1" applyBorder="1" applyAlignment="1">
      <alignment horizontal="right" vertical="center" wrapText="1" readingOrder="2"/>
    </xf>
    <xf numFmtId="0" fontId="5" fillId="0" borderId="0" xfId="0" applyFont="1" applyAlignment="1">
      <alignment horizontal="right"/>
    </xf>
    <xf numFmtId="0" fontId="15" fillId="0" borderId="7" xfId="0" applyFont="1" applyBorder="1" applyAlignment="1">
      <alignment horizontal="right" vertical="center" wrapText="1" readingOrder="2"/>
    </xf>
    <xf numFmtId="165" fontId="5" fillId="0" borderId="8" xfId="1" applyNumberFormat="1" applyFont="1" applyBorder="1" applyAlignment="1">
      <alignment horizontal="center" vertical="center" wrapText="1"/>
    </xf>
    <xf numFmtId="165" fontId="5" fillId="0" borderId="9" xfId="1" applyNumberFormat="1" applyFont="1" applyBorder="1" applyAlignment="1">
      <alignment horizontal="center" vertical="center" wrapText="1"/>
    </xf>
    <xf numFmtId="10" fontId="5" fillId="0" borderId="0" xfId="1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right" vertical="center" wrapText="1" readingOrder="2"/>
    </xf>
    <xf numFmtId="0" fontId="15" fillId="0" borderId="2" xfId="0" applyFont="1" applyBorder="1" applyAlignment="1">
      <alignment horizontal="center" vertical="center" wrapText="1" readingOrder="2"/>
    </xf>
    <xf numFmtId="49" fontId="24" fillId="0" borderId="0" xfId="1" applyNumberFormat="1" applyFont="1" applyBorder="1" applyAlignment="1">
      <alignment horizontal="right" vertical="center" wrapText="1" readingOrder="2"/>
    </xf>
    <xf numFmtId="10" fontId="24" fillId="0" borderId="0" xfId="1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right" vertical="center" wrapText="1" readingOrder="2"/>
    </xf>
    <xf numFmtId="0" fontId="15" fillId="0" borderId="5" xfId="0" applyFont="1" applyBorder="1" applyAlignment="1">
      <alignment horizontal="center" vertical="center" wrapText="1" readingOrder="2"/>
    </xf>
    <xf numFmtId="165" fontId="5" fillId="0" borderId="6" xfId="1" applyNumberFormat="1" applyFont="1" applyBorder="1" applyAlignment="1">
      <alignment horizontal="center" vertical="center" wrapText="1" readingOrder="1"/>
    </xf>
    <xf numFmtId="10" fontId="5" fillId="0" borderId="0" xfId="1" applyNumberFormat="1" applyFont="1" applyBorder="1" applyAlignment="1">
      <alignment horizontal="center" vertical="center" wrapText="1" readingOrder="1"/>
    </xf>
    <xf numFmtId="165" fontId="5" fillId="0" borderId="0" xfId="0" applyNumberFormat="1" applyFont="1"/>
    <xf numFmtId="10" fontId="5" fillId="0" borderId="0" xfId="0" applyNumberFormat="1" applyFont="1"/>
    <xf numFmtId="49" fontId="23" fillId="2" borderId="2" xfId="0" applyNumberFormat="1" applyFont="1" applyFill="1" applyBorder="1" applyAlignment="1">
      <alignment horizontal="center" vertical="center" wrapText="1" readingOrder="2"/>
    </xf>
    <xf numFmtId="0" fontId="23" fillId="2" borderId="2" xfId="0" applyFont="1" applyFill="1" applyBorder="1" applyAlignment="1">
      <alignment horizontal="center" vertical="center" wrapText="1" readingOrder="2"/>
    </xf>
    <xf numFmtId="10" fontId="23" fillId="2" borderId="2" xfId="0" applyNumberFormat="1" applyFont="1" applyFill="1" applyBorder="1" applyAlignment="1">
      <alignment horizontal="center" vertical="center" wrapText="1" readingOrder="2"/>
    </xf>
    <xf numFmtId="0" fontId="5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15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0" fillId="0" borderId="2" xfId="1" applyNumberFormat="1" applyFont="1" applyFill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 readingOrder="2"/>
    </xf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 readingOrder="2"/>
    </xf>
    <xf numFmtId="0" fontId="2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6" fontId="12" fillId="0" borderId="9" xfId="0" applyNumberFormat="1" applyFont="1" applyBorder="1"/>
    <xf numFmtId="165" fontId="0" fillId="0" borderId="0" xfId="0" applyNumberFormat="1"/>
    <xf numFmtId="166" fontId="12" fillId="0" borderId="12" xfId="0" applyNumberFormat="1" applyFont="1" applyBorder="1"/>
    <xf numFmtId="166" fontId="12" fillId="4" borderId="6" xfId="0" applyNumberFormat="1" applyFont="1" applyFill="1" applyBorder="1"/>
    <xf numFmtId="0" fontId="0" fillId="0" borderId="0" xfId="0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28" fillId="0" borderId="10" xfId="0" applyFont="1" applyBorder="1" applyAlignment="1">
      <alignment horizontal="center"/>
    </xf>
    <xf numFmtId="0" fontId="8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167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ערכת נושא של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795C7-F651-D540-A0BA-D48C7A890C31}">
  <sheetPr>
    <pageSetUpPr fitToPage="1"/>
  </sheetPr>
  <dimension ref="A1:V24"/>
  <sheetViews>
    <sheetView rightToLeft="1" topLeftCell="A6" zoomScale="70" zoomScaleNormal="70" workbookViewId="0">
      <selection activeCell="A3" sqref="A3:I16"/>
    </sheetView>
  </sheetViews>
  <sheetFormatPr defaultColWidth="10.6640625" defaultRowHeight="14.25"/>
  <cols>
    <col min="1" max="1" width="11.109375" style="53" bestFit="1" customWidth="1"/>
    <col min="2" max="2" width="15.88671875" style="53" customWidth="1"/>
    <col min="3" max="3" width="4.5546875" style="53" customWidth="1"/>
    <col min="4" max="4" width="14.88671875" style="53" bestFit="1" customWidth="1"/>
    <col min="5" max="5" width="14.44140625" style="53" bestFit="1" customWidth="1"/>
    <col min="6" max="6" width="15" style="53" bestFit="1" customWidth="1"/>
    <col min="7" max="7" width="14.6640625" style="53" bestFit="1" customWidth="1"/>
    <col min="8" max="8" width="9.109375" style="53" customWidth="1"/>
    <col min="9" max="9" width="14.88671875" style="53" customWidth="1"/>
    <col min="10" max="10" width="4.44140625" style="58" customWidth="1"/>
    <col min="11" max="11" width="21.5546875" style="53" customWidth="1"/>
    <col min="12" max="12" width="13.44140625" style="53" bestFit="1" customWidth="1"/>
    <col min="13" max="13" width="31.44140625" style="53" customWidth="1"/>
    <col min="14" max="14" width="4.88671875" style="53" customWidth="1"/>
    <col min="15" max="15" width="14.21875" style="53" customWidth="1"/>
    <col min="16" max="16" width="18.33203125" style="53" customWidth="1"/>
    <col min="17" max="17" width="18.21875" style="53" bestFit="1" customWidth="1"/>
    <col min="18" max="18" width="17.88671875" style="53" bestFit="1" customWidth="1"/>
    <col min="19" max="19" width="18.33203125" style="53" customWidth="1"/>
    <col min="20" max="20" width="14.88671875" style="53" customWidth="1"/>
    <col min="21" max="21" width="7.44140625" style="81" bestFit="1" customWidth="1"/>
    <col min="22" max="22" width="28.6640625" style="53" customWidth="1"/>
    <col min="23" max="16384" width="10.6640625" style="53"/>
  </cols>
  <sheetData>
    <row r="1" spans="1:22">
      <c r="A1" s="108" t="s">
        <v>47</v>
      </c>
      <c r="B1" s="108"/>
      <c r="C1" s="108"/>
      <c r="D1" s="108"/>
      <c r="E1" s="108"/>
      <c r="F1" s="108"/>
      <c r="G1" s="108"/>
      <c r="H1" s="108"/>
      <c r="I1" s="108"/>
      <c r="J1" s="111"/>
      <c r="K1" s="109" t="s">
        <v>61</v>
      </c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</row>
    <row r="2" spans="1:22">
      <c r="A2" s="108"/>
      <c r="B2" s="108"/>
      <c r="C2" s="108"/>
      <c r="D2" s="108"/>
      <c r="E2" s="108"/>
      <c r="F2" s="108"/>
      <c r="G2" s="108"/>
      <c r="H2" s="108"/>
      <c r="I2" s="108"/>
      <c r="J2" s="111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</row>
    <row r="3" spans="1:22" ht="78.75">
      <c r="A3" s="51" t="s">
        <v>0</v>
      </c>
      <c r="B3" s="51" t="s">
        <v>1</v>
      </c>
      <c r="C3" s="51" t="s">
        <v>2</v>
      </c>
      <c r="D3" s="51" t="s">
        <v>3</v>
      </c>
      <c r="E3" s="51" t="s">
        <v>4</v>
      </c>
      <c r="F3" s="51" t="s">
        <v>5</v>
      </c>
      <c r="G3" s="51" t="s">
        <v>6</v>
      </c>
      <c r="H3" s="51" t="s">
        <v>50</v>
      </c>
      <c r="I3" s="51" t="s">
        <v>7</v>
      </c>
      <c r="J3" s="51"/>
      <c r="K3" s="82" t="s">
        <v>75</v>
      </c>
      <c r="L3" s="83" t="s">
        <v>32</v>
      </c>
      <c r="M3" s="83" t="s">
        <v>8</v>
      </c>
      <c r="N3" s="83" t="s">
        <v>2</v>
      </c>
      <c r="O3" s="83" t="s">
        <v>3</v>
      </c>
      <c r="P3" s="83" t="s">
        <v>4</v>
      </c>
      <c r="Q3" s="83" t="s">
        <v>5</v>
      </c>
      <c r="R3" s="83" t="s">
        <v>6</v>
      </c>
      <c r="S3" s="83" t="s">
        <v>53</v>
      </c>
      <c r="T3" s="83" t="s">
        <v>7</v>
      </c>
      <c r="U3" s="84" t="s">
        <v>51</v>
      </c>
      <c r="V3" s="83" t="s">
        <v>48</v>
      </c>
    </row>
    <row r="4" spans="1:22" ht="85.5">
      <c r="A4" s="91" t="s">
        <v>9</v>
      </c>
      <c r="B4" s="92" t="s">
        <v>10</v>
      </c>
      <c r="C4" s="92">
        <v>1</v>
      </c>
      <c r="D4" s="54">
        <v>206830</v>
      </c>
      <c r="E4" s="54">
        <f>+C4*D4</f>
        <v>206830</v>
      </c>
      <c r="F4" s="54">
        <f>+D4/1.05</f>
        <v>196980.95238095237</v>
      </c>
      <c r="G4" s="54">
        <f>+E4/1.05</f>
        <v>196980.95238095237</v>
      </c>
      <c r="H4" s="54">
        <f>+G4*0.05</f>
        <v>9849.0476190476184</v>
      </c>
      <c r="I4" s="54">
        <f>+G4+H4</f>
        <v>206830</v>
      </c>
      <c r="J4" s="52"/>
      <c r="K4" s="93" t="s">
        <v>10</v>
      </c>
      <c r="L4" s="20" t="s">
        <v>9</v>
      </c>
      <c r="M4" s="94" t="s">
        <v>66</v>
      </c>
      <c r="N4" s="94">
        <v>1</v>
      </c>
      <c r="O4" s="95">
        <v>218000</v>
      </c>
      <c r="P4" s="55">
        <f>O4*N4</f>
        <v>218000</v>
      </c>
      <c r="Q4" s="55">
        <f t="shared" ref="Q4:Q9" si="0">O4/1.05</f>
        <v>207619.0476190476</v>
      </c>
      <c r="R4" s="55">
        <f>Q4*N4</f>
        <v>207619.0476190476</v>
      </c>
      <c r="S4" s="55">
        <f>P4-R4</f>
        <v>10380.952380952396</v>
      </c>
      <c r="T4" s="55">
        <f>P4</f>
        <v>218000</v>
      </c>
      <c r="U4" s="56">
        <f t="shared" ref="U4:U9" si="1">T4/I4</f>
        <v>1.0540057051684959</v>
      </c>
      <c r="V4" s="94" t="s">
        <v>49</v>
      </c>
    </row>
    <row r="5" spans="1:22" ht="85.5">
      <c r="A5" s="91" t="s">
        <v>11</v>
      </c>
      <c r="B5" s="92" t="s">
        <v>12</v>
      </c>
      <c r="C5" s="92">
        <v>1</v>
      </c>
      <c r="D5" s="54">
        <v>113516</v>
      </c>
      <c r="E5" s="54">
        <f t="shared" ref="E5:E16" si="2">+C5*D5</f>
        <v>113516</v>
      </c>
      <c r="F5" s="54">
        <f t="shared" ref="F5:G16" si="3">+D5/1.05</f>
        <v>108110.47619047618</v>
      </c>
      <c r="G5" s="54">
        <f t="shared" si="3"/>
        <v>108110.47619047618</v>
      </c>
      <c r="H5" s="54">
        <f t="shared" ref="H5:H16" si="4">+G5*0.05</f>
        <v>5405.5238095238092</v>
      </c>
      <c r="I5" s="54">
        <f t="shared" ref="I5:I16" si="5">+G5+H5</f>
        <v>113516</v>
      </c>
      <c r="J5" s="52"/>
      <c r="K5" s="93" t="s">
        <v>36</v>
      </c>
      <c r="L5" s="20" t="s">
        <v>11</v>
      </c>
      <c r="M5" s="94" t="s">
        <v>67</v>
      </c>
      <c r="N5" s="96">
        <v>1</v>
      </c>
      <c r="O5" s="95">
        <v>101200</v>
      </c>
      <c r="P5" s="55">
        <f t="shared" ref="P5:P16" si="6">O5*N5</f>
        <v>101200</v>
      </c>
      <c r="Q5" s="55">
        <f t="shared" si="0"/>
        <v>96380.952380952382</v>
      </c>
      <c r="R5" s="55">
        <f>Q5*N5</f>
        <v>96380.952380952382</v>
      </c>
      <c r="S5" s="55">
        <f>P5-R5</f>
        <v>4819.0476190476184</v>
      </c>
      <c r="T5" s="55">
        <f>P5</f>
        <v>101200</v>
      </c>
      <c r="U5" s="56">
        <f t="shared" si="1"/>
        <v>0.89150428133478976</v>
      </c>
      <c r="V5" s="94" t="s">
        <v>52</v>
      </c>
    </row>
    <row r="6" spans="1:22" ht="86.25">
      <c r="A6" s="91" t="s">
        <v>13</v>
      </c>
      <c r="B6" s="92" t="s">
        <v>14</v>
      </c>
      <c r="C6" s="92">
        <v>50</v>
      </c>
      <c r="D6" s="54">
        <v>3367</v>
      </c>
      <c r="E6" s="54">
        <f t="shared" si="2"/>
        <v>168350</v>
      </c>
      <c r="F6" s="54">
        <v>3206.66</v>
      </c>
      <c r="G6" s="54">
        <f t="shared" si="3"/>
        <v>160333.33333333331</v>
      </c>
      <c r="H6" s="54">
        <f t="shared" si="4"/>
        <v>8016.6666666666661</v>
      </c>
      <c r="I6" s="54">
        <f t="shared" si="5"/>
        <v>168349.99999999997</v>
      </c>
      <c r="J6" s="52"/>
      <c r="K6" s="97" t="s">
        <v>14</v>
      </c>
      <c r="L6" s="27" t="s">
        <v>13</v>
      </c>
      <c r="M6" s="92" t="s">
        <v>69</v>
      </c>
      <c r="N6" s="96">
        <v>50</v>
      </c>
      <c r="O6" s="95">
        <v>3367</v>
      </c>
      <c r="P6" s="55">
        <f t="shared" si="6"/>
        <v>168350</v>
      </c>
      <c r="Q6" s="55">
        <f t="shared" si="0"/>
        <v>3206.6666666666665</v>
      </c>
      <c r="R6" s="55">
        <f t="shared" ref="R6:R14" si="7">Q6*N6</f>
        <v>160333.33333333331</v>
      </c>
      <c r="S6" s="55">
        <f t="shared" ref="S6:S12" si="8">P6-R6</f>
        <v>8016.6666666666861</v>
      </c>
      <c r="T6" s="55">
        <f t="shared" ref="T6:T14" si="9">P6</f>
        <v>168350</v>
      </c>
      <c r="U6" s="56">
        <f t="shared" si="1"/>
        <v>1.0000000000000002</v>
      </c>
      <c r="V6" s="94" t="s">
        <v>68</v>
      </c>
    </row>
    <row r="7" spans="1:22" ht="57.75">
      <c r="A7" s="91" t="s">
        <v>13</v>
      </c>
      <c r="B7" s="92" t="s">
        <v>15</v>
      </c>
      <c r="C7" s="92">
        <v>5</v>
      </c>
      <c r="D7" s="54">
        <v>23825</v>
      </c>
      <c r="E7" s="54">
        <f t="shared" si="2"/>
        <v>119125</v>
      </c>
      <c r="F7" s="54">
        <f t="shared" si="3"/>
        <v>22690.476190476191</v>
      </c>
      <c r="G7" s="54">
        <f t="shared" si="3"/>
        <v>113452.38095238095</v>
      </c>
      <c r="H7" s="54">
        <f t="shared" si="4"/>
        <v>5672.6190476190477</v>
      </c>
      <c r="I7" s="54">
        <f t="shared" si="5"/>
        <v>119125</v>
      </c>
      <c r="J7" s="52"/>
      <c r="K7" s="97" t="s">
        <v>15</v>
      </c>
      <c r="L7" s="27" t="s">
        <v>13</v>
      </c>
      <c r="M7" s="92" t="s">
        <v>63</v>
      </c>
      <c r="N7" s="94">
        <v>5</v>
      </c>
      <c r="O7" s="95">
        <v>25600</v>
      </c>
      <c r="P7" s="55">
        <f>O7*N7</f>
        <v>128000</v>
      </c>
      <c r="Q7" s="55">
        <f t="shared" si="0"/>
        <v>24380.952380952382</v>
      </c>
      <c r="R7" s="55">
        <f>Q7*N7</f>
        <v>121904.76190476191</v>
      </c>
      <c r="S7" s="55">
        <f>P7-R7</f>
        <v>6095.2380952380918</v>
      </c>
      <c r="T7" s="55">
        <f>P7</f>
        <v>128000</v>
      </c>
      <c r="U7" s="56">
        <f t="shared" si="1"/>
        <v>1.074501573976915</v>
      </c>
      <c r="V7" s="97" t="s">
        <v>49</v>
      </c>
    </row>
    <row r="8" spans="1:22" ht="87">
      <c r="A8" s="91" t="s">
        <v>13</v>
      </c>
      <c r="B8" s="92" t="s">
        <v>16</v>
      </c>
      <c r="C8" s="92">
        <v>5</v>
      </c>
      <c r="D8" s="54">
        <v>97206</v>
      </c>
      <c r="E8" s="54">
        <f t="shared" si="2"/>
        <v>486030</v>
      </c>
      <c r="F8" s="54">
        <f t="shared" si="3"/>
        <v>92577.142857142855</v>
      </c>
      <c r="G8" s="54">
        <f t="shared" si="3"/>
        <v>462885.71428571426</v>
      </c>
      <c r="H8" s="54">
        <f t="shared" si="4"/>
        <v>23144.285714285714</v>
      </c>
      <c r="I8" s="54">
        <f t="shared" si="5"/>
        <v>486030</v>
      </c>
      <c r="J8" s="52"/>
      <c r="K8" s="97" t="s">
        <v>16</v>
      </c>
      <c r="L8" s="27" t="s">
        <v>13</v>
      </c>
      <c r="M8" s="98" t="s">
        <v>64</v>
      </c>
      <c r="N8" s="94">
        <v>5</v>
      </c>
      <c r="O8" s="95">
        <v>95204</v>
      </c>
      <c r="P8" s="55">
        <f t="shared" si="6"/>
        <v>476020</v>
      </c>
      <c r="Q8" s="55">
        <f t="shared" si="0"/>
        <v>90670.476190476184</v>
      </c>
      <c r="R8" s="55">
        <f>Q8*N8</f>
        <v>453352.38095238095</v>
      </c>
      <c r="S8" s="55">
        <f>P8-R8</f>
        <v>22667.619047619053</v>
      </c>
      <c r="T8" s="55">
        <f>P8</f>
        <v>476020</v>
      </c>
      <c r="U8" s="56">
        <f t="shared" si="1"/>
        <v>0.97940456350431049</v>
      </c>
      <c r="V8" s="97" t="s">
        <v>70</v>
      </c>
    </row>
    <row r="9" spans="1:22" ht="57.75">
      <c r="A9" s="91" t="s">
        <v>13</v>
      </c>
      <c r="B9" s="92" t="s">
        <v>71</v>
      </c>
      <c r="C9" s="92">
        <v>5</v>
      </c>
      <c r="D9" s="54">
        <v>16677.5</v>
      </c>
      <c r="E9" s="54">
        <f t="shared" si="2"/>
        <v>83387.5</v>
      </c>
      <c r="F9" s="54">
        <f t="shared" si="3"/>
        <v>15883.333333333332</v>
      </c>
      <c r="G9" s="54">
        <f t="shared" si="3"/>
        <v>79416.666666666657</v>
      </c>
      <c r="H9" s="54">
        <f t="shared" si="4"/>
        <v>3970.833333333333</v>
      </c>
      <c r="I9" s="54">
        <f t="shared" si="5"/>
        <v>83387.499999999985</v>
      </c>
      <c r="J9" s="52"/>
      <c r="K9" s="93" t="s">
        <v>55</v>
      </c>
      <c r="L9" s="27" t="s">
        <v>13</v>
      </c>
      <c r="M9" s="92" t="s">
        <v>65</v>
      </c>
      <c r="N9" s="96">
        <v>5</v>
      </c>
      <c r="O9" s="95">
        <v>16191</v>
      </c>
      <c r="P9" s="55">
        <f t="shared" si="6"/>
        <v>80955</v>
      </c>
      <c r="Q9" s="55">
        <f t="shared" si="0"/>
        <v>15420</v>
      </c>
      <c r="R9" s="55">
        <f t="shared" si="7"/>
        <v>77100</v>
      </c>
      <c r="S9" s="55">
        <f t="shared" si="8"/>
        <v>3855</v>
      </c>
      <c r="T9" s="55">
        <f t="shared" si="9"/>
        <v>80955</v>
      </c>
      <c r="U9" s="56">
        <f t="shared" si="1"/>
        <v>0.97082896117523632</v>
      </c>
      <c r="V9" s="97" t="s">
        <v>54</v>
      </c>
    </row>
    <row r="10" spans="1:22" ht="53.1" customHeight="1">
      <c r="A10" s="91" t="s">
        <v>17</v>
      </c>
      <c r="B10" s="92" t="s">
        <v>18</v>
      </c>
      <c r="C10" s="92">
        <v>65</v>
      </c>
      <c r="D10" s="54">
        <v>0</v>
      </c>
      <c r="E10" s="54">
        <f t="shared" si="2"/>
        <v>0</v>
      </c>
      <c r="F10" s="54">
        <f t="shared" si="3"/>
        <v>0</v>
      </c>
      <c r="G10" s="54">
        <f t="shared" si="3"/>
        <v>0</v>
      </c>
      <c r="H10" s="54">
        <f t="shared" si="4"/>
        <v>0</v>
      </c>
      <c r="I10" s="54">
        <f t="shared" si="5"/>
        <v>0</v>
      </c>
      <c r="J10" s="52"/>
      <c r="K10" s="94" t="s">
        <v>37</v>
      </c>
      <c r="L10" s="27" t="s">
        <v>17</v>
      </c>
      <c r="M10" s="94" t="s">
        <v>37</v>
      </c>
      <c r="N10" s="96">
        <v>1</v>
      </c>
      <c r="O10" s="95">
        <f t="shared" ref="O10" si="10">Q10*1.05</f>
        <v>0</v>
      </c>
      <c r="P10" s="55">
        <f t="shared" si="6"/>
        <v>0</v>
      </c>
      <c r="Q10" s="55"/>
      <c r="R10" s="55">
        <f t="shared" si="7"/>
        <v>0</v>
      </c>
      <c r="S10" s="55">
        <f t="shared" si="8"/>
        <v>0</v>
      </c>
      <c r="T10" s="55">
        <f t="shared" si="9"/>
        <v>0</v>
      </c>
      <c r="U10" s="56"/>
      <c r="V10" s="97"/>
    </row>
    <row r="11" spans="1:22" ht="56.1" customHeight="1">
      <c r="A11" s="91" t="s">
        <v>19</v>
      </c>
      <c r="B11" s="92" t="s">
        <v>20</v>
      </c>
      <c r="C11" s="92">
        <v>50</v>
      </c>
      <c r="D11" s="54">
        <v>6671</v>
      </c>
      <c r="E11" s="54">
        <f t="shared" si="2"/>
        <v>333550</v>
      </c>
      <c r="F11" s="54">
        <f t="shared" si="3"/>
        <v>6353.333333333333</v>
      </c>
      <c r="G11" s="54">
        <f t="shared" si="3"/>
        <v>317666.66666666663</v>
      </c>
      <c r="H11" s="54">
        <f t="shared" si="4"/>
        <v>15883.333333333332</v>
      </c>
      <c r="I11" s="54">
        <f t="shared" si="5"/>
        <v>333549.99999999994</v>
      </c>
      <c r="J11" s="52"/>
      <c r="K11" s="93" t="s">
        <v>44</v>
      </c>
      <c r="L11" s="27" t="s">
        <v>19</v>
      </c>
      <c r="M11" s="93" t="s">
        <v>74</v>
      </c>
      <c r="N11" s="96">
        <v>50</v>
      </c>
      <c r="O11" s="95">
        <v>6500</v>
      </c>
      <c r="P11" s="55">
        <f t="shared" si="6"/>
        <v>325000</v>
      </c>
      <c r="Q11" s="55">
        <f>O11/1.05</f>
        <v>6190.4761904761899</v>
      </c>
      <c r="R11" s="55">
        <f t="shared" si="7"/>
        <v>309523.80952380947</v>
      </c>
      <c r="S11" s="55">
        <f t="shared" si="8"/>
        <v>15476.190476190532</v>
      </c>
      <c r="T11" s="55">
        <f t="shared" si="9"/>
        <v>325000</v>
      </c>
      <c r="U11" s="56">
        <f t="shared" ref="U11:U16" si="11">T11/I11</f>
        <v>0.9743666616699147</v>
      </c>
      <c r="V11" s="97" t="s">
        <v>52</v>
      </c>
    </row>
    <row r="12" spans="1:22" ht="56.1" customHeight="1">
      <c r="A12" s="91" t="s">
        <v>21</v>
      </c>
      <c r="B12" s="92" t="s">
        <v>22</v>
      </c>
      <c r="C12" s="92">
        <v>1</v>
      </c>
      <c r="D12" s="54">
        <v>29543</v>
      </c>
      <c r="E12" s="54">
        <f t="shared" si="2"/>
        <v>29543</v>
      </c>
      <c r="F12" s="54">
        <f t="shared" si="3"/>
        <v>28136.190476190473</v>
      </c>
      <c r="G12" s="54">
        <f t="shared" si="3"/>
        <v>28136.190476190473</v>
      </c>
      <c r="H12" s="54">
        <f t="shared" si="4"/>
        <v>1406.8095238095239</v>
      </c>
      <c r="I12" s="54">
        <f t="shared" si="5"/>
        <v>29542.999999999996</v>
      </c>
      <c r="J12" s="52"/>
      <c r="K12" s="94" t="s">
        <v>72</v>
      </c>
      <c r="L12" s="27" t="s">
        <v>21</v>
      </c>
      <c r="M12" s="94" t="s">
        <v>56</v>
      </c>
      <c r="N12" s="96">
        <v>1</v>
      </c>
      <c r="O12" s="95">
        <v>31500</v>
      </c>
      <c r="P12" s="55">
        <f t="shared" si="6"/>
        <v>31500</v>
      </c>
      <c r="Q12" s="55">
        <f>O12/1.05</f>
        <v>30000</v>
      </c>
      <c r="R12" s="55">
        <f t="shared" si="7"/>
        <v>30000</v>
      </c>
      <c r="S12" s="55">
        <f t="shared" si="8"/>
        <v>1500</v>
      </c>
      <c r="T12" s="55">
        <f t="shared" si="9"/>
        <v>31500</v>
      </c>
      <c r="U12" s="56">
        <f t="shared" si="11"/>
        <v>1.0662424262938768</v>
      </c>
      <c r="V12" s="97" t="s">
        <v>49</v>
      </c>
    </row>
    <row r="13" spans="1:22" ht="57">
      <c r="A13" s="91" t="s">
        <v>19</v>
      </c>
      <c r="B13" s="92" t="s">
        <v>23</v>
      </c>
      <c r="C13" s="92">
        <v>15</v>
      </c>
      <c r="D13" s="54">
        <v>10959.5</v>
      </c>
      <c r="E13" s="54">
        <f t="shared" si="2"/>
        <v>164392.5</v>
      </c>
      <c r="F13" s="54">
        <f t="shared" si="3"/>
        <v>10437.619047619048</v>
      </c>
      <c r="G13" s="54">
        <f t="shared" si="3"/>
        <v>156564.28571428571</v>
      </c>
      <c r="H13" s="54">
        <f t="shared" si="4"/>
        <v>7828.2142857142862</v>
      </c>
      <c r="I13" s="54">
        <f>+G13+H13</f>
        <v>164392.5</v>
      </c>
      <c r="J13" s="52"/>
      <c r="K13" s="97" t="s">
        <v>23</v>
      </c>
      <c r="L13" s="27" t="s">
        <v>19</v>
      </c>
      <c r="M13" s="93" t="s">
        <v>73</v>
      </c>
      <c r="N13" s="96">
        <v>15</v>
      </c>
      <c r="O13" s="95">
        <v>11600</v>
      </c>
      <c r="P13" s="55">
        <f t="shared" si="6"/>
        <v>174000</v>
      </c>
      <c r="Q13" s="55">
        <f>O13/1.05</f>
        <v>11047.619047619048</v>
      </c>
      <c r="R13" s="55">
        <f>Q13*N13</f>
        <v>165714.28571428571</v>
      </c>
      <c r="S13" s="55">
        <f>P13-R13</f>
        <v>8285.7142857142899</v>
      </c>
      <c r="T13" s="55">
        <f>P13</f>
        <v>174000</v>
      </c>
      <c r="U13" s="56">
        <f t="shared" si="11"/>
        <v>1.058442447191934</v>
      </c>
      <c r="V13" s="97" t="s">
        <v>49</v>
      </c>
    </row>
    <row r="14" spans="1:22" ht="36" customHeight="1">
      <c r="A14" s="91" t="s">
        <v>9</v>
      </c>
      <c r="B14" s="92" t="s">
        <v>24</v>
      </c>
      <c r="C14" s="92">
        <v>1</v>
      </c>
      <c r="D14" s="54">
        <v>105245</v>
      </c>
      <c r="E14" s="54">
        <f t="shared" si="2"/>
        <v>105245</v>
      </c>
      <c r="F14" s="54">
        <f t="shared" si="3"/>
        <v>100233.33333333333</v>
      </c>
      <c r="G14" s="54">
        <f t="shared" si="3"/>
        <v>100233.33333333333</v>
      </c>
      <c r="H14" s="54">
        <f t="shared" si="4"/>
        <v>5011.666666666667</v>
      </c>
      <c r="I14" s="54">
        <f t="shared" si="5"/>
        <v>105245</v>
      </c>
      <c r="J14" s="52"/>
      <c r="K14" s="93"/>
      <c r="L14" s="20" t="s">
        <v>9</v>
      </c>
      <c r="M14" s="99" t="s">
        <v>57</v>
      </c>
      <c r="N14" s="96">
        <v>1</v>
      </c>
      <c r="O14" s="95">
        <v>120750</v>
      </c>
      <c r="P14" s="55">
        <v>105000</v>
      </c>
      <c r="Q14" s="55">
        <f>O14/1.05</f>
        <v>115000</v>
      </c>
      <c r="R14" s="55">
        <f t="shared" si="7"/>
        <v>115000</v>
      </c>
      <c r="S14" s="55">
        <f>R14-P14</f>
        <v>10000</v>
      </c>
      <c r="T14" s="55">
        <f t="shared" si="9"/>
        <v>105000</v>
      </c>
      <c r="U14" s="56">
        <f t="shared" si="11"/>
        <v>0.99767209843698035</v>
      </c>
      <c r="V14" s="97" t="s">
        <v>59</v>
      </c>
    </row>
    <row r="15" spans="1:22" ht="28.5">
      <c r="A15" s="91" t="s">
        <v>25</v>
      </c>
      <c r="B15" s="92" t="s">
        <v>26</v>
      </c>
      <c r="C15" s="92">
        <v>1</v>
      </c>
      <c r="D15" s="54">
        <v>3812</v>
      </c>
      <c r="E15" s="54">
        <f t="shared" si="2"/>
        <v>3812</v>
      </c>
      <c r="F15" s="54">
        <f t="shared" si="3"/>
        <v>3630.4761904761904</v>
      </c>
      <c r="G15" s="54">
        <f t="shared" si="3"/>
        <v>3630.4761904761904</v>
      </c>
      <c r="H15" s="54">
        <f t="shared" si="4"/>
        <v>181.52380952380952</v>
      </c>
      <c r="I15" s="54">
        <f t="shared" si="5"/>
        <v>3812</v>
      </c>
      <c r="J15" s="52"/>
      <c r="K15" s="93" t="s">
        <v>38</v>
      </c>
      <c r="L15" s="20" t="s">
        <v>25</v>
      </c>
      <c r="M15" s="94" t="s">
        <v>60</v>
      </c>
      <c r="N15" s="96">
        <v>1</v>
      </c>
      <c r="O15" s="95">
        <v>3630</v>
      </c>
      <c r="P15" s="55">
        <v>3812</v>
      </c>
      <c r="Q15" s="55">
        <f>O15/1.05</f>
        <v>3457.1428571428569</v>
      </c>
      <c r="R15" s="55">
        <f>Q15*N15</f>
        <v>3457.1428571428569</v>
      </c>
      <c r="S15" s="55">
        <f>P15-R15</f>
        <v>354.85714285714312</v>
      </c>
      <c r="T15" s="55">
        <f>P15</f>
        <v>3812</v>
      </c>
      <c r="U15" s="56">
        <f t="shared" si="11"/>
        <v>1</v>
      </c>
      <c r="V15" s="97" t="s">
        <v>58</v>
      </c>
    </row>
    <row r="16" spans="1:22" ht="42.75">
      <c r="A16" s="91" t="s">
        <v>27</v>
      </c>
      <c r="B16" s="92" t="s">
        <v>28</v>
      </c>
      <c r="C16" s="92">
        <v>1</v>
      </c>
      <c r="D16" s="54">
        <v>23825</v>
      </c>
      <c r="E16" s="54">
        <f t="shared" si="2"/>
        <v>23825</v>
      </c>
      <c r="F16" s="54">
        <f t="shared" si="3"/>
        <v>22690.476190476191</v>
      </c>
      <c r="G16" s="54">
        <f t="shared" si="3"/>
        <v>22690.476190476191</v>
      </c>
      <c r="H16" s="54">
        <f t="shared" si="4"/>
        <v>1134.5238095238096</v>
      </c>
      <c r="I16" s="54">
        <f t="shared" si="5"/>
        <v>23825</v>
      </c>
      <c r="J16" s="52"/>
      <c r="K16" s="93" t="s">
        <v>35</v>
      </c>
      <c r="L16" s="20" t="s">
        <v>27</v>
      </c>
      <c r="M16" s="93" t="s">
        <v>39</v>
      </c>
      <c r="N16" s="96">
        <v>1</v>
      </c>
      <c r="O16" s="95">
        <v>25400</v>
      </c>
      <c r="P16" s="55">
        <f t="shared" si="6"/>
        <v>25400</v>
      </c>
      <c r="Q16" s="55">
        <f t="shared" ref="Q16" si="12">O16/1.05</f>
        <v>24190.476190476191</v>
      </c>
      <c r="R16" s="55">
        <f>Q16*N16</f>
        <v>24190.476190476191</v>
      </c>
      <c r="S16" s="55">
        <f>P16-R16</f>
        <v>1209.5238095238092</v>
      </c>
      <c r="T16" s="55">
        <f>P16</f>
        <v>25400</v>
      </c>
      <c r="U16" s="56">
        <f t="shared" si="11"/>
        <v>1.0661070304302203</v>
      </c>
      <c r="V16" s="97" t="s">
        <v>52</v>
      </c>
    </row>
    <row r="17" spans="1:22" ht="15.75" thickBot="1">
      <c r="A17" s="57"/>
      <c r="B17" s="57"/>
      <c r="K17" s="59"/>
      <c r="L17" s="28"/>
      <c r="M17" s="60"/>
      <c r="N17" s="61"/>
      <c r="O17" s="62"/>
      <c r="P17" s="63"/>
      <c r="Q17" s="63"/>
      <c r="R17" s="63"/>
      <c r="S17" s="63"/>
      <c r="T17" s="63"/>
      <c r="U17" s="64"/>
      <c r="V17" s="65"/>
    </row>
    <row r="18" spans="1:22" ht="15">
      <c r="A18" s="57"/>
      <c r="B18" s="57"/>
      <c r="F18" s="80"/>
      <c r="G18" s="42" t="s">
        <v>92</v>
      </c>
      <c r="H18" s="43"/>
      <c r="I18" s="44">
        <f>SUM(I4:I16)</f>
        <v>1837606</v>
      </c>
      <c r="K18" s="66"/>
      <c r="M18" s="67"/>
      <c r="R18" s="68" t="s">
        <v>92</v>
      </c>
      <c r="S18" s="69"/>
      <c r="T18" s="70">
        <f>SUM(T4:T16)</f>
        <v>1837237</v>
      </c>
      <c r="U18" s="71"/>
      <c r="V18" s="65"/>
    </row>
    <row r="19" spans="1:22" ht="16.5">
      <c r="A19" s="57"/>
      <c r="B19" s="57"/>
      <c r="G19" s="45" t="s">
        <v>90</v>
      </c>
      <c r="H19" s="46"/>
      <c r="I19" s="47">
        <f>I18*0.17</f>
        <v>312393.02</v>
      </c>
      <c r="K19" s="74"/>
      <c r="M19" s="67"/>
      <c r="R19" s="72" t="s">
        <v>89</v>
      </c>
      <c r="S19" s="73"/>
      <c r="T19" s="47">
        <f>T18*0.17</f>
        <v>312330.29000000004</v>
      </c>
      <c r="U19" s="75"/>
      <c r="V19" s="65"/>
    </row>
    <row r="20" spans="1:22" ht="15.75" thickBot="1">
      <c r="G20" s="48" t="s">
        <v>91</v>
      </c>
      <c r="H20" s="49"/>
      <c r="I20" s="50">
        <f>SUM(I18+I19)</f>
        <v>2149999.02</v>
      </c>
      <c r="K20" s="66"/>
      <c r="M20" s="67"/>
      <c r="R20" s="76" t="s">
        <v>91</v>
      </c>
      <c r="S20" s="77"/>
      <c r="T20" s="78">
        <f>SUM(T18+T19)</f>
        <v>2149567.29</v>
      </c>
      <c r="U20" s="79"/>
      <c r="V20" s="65"/>
    </row>
    <row r="21" spans="1:22">
      <c r="T21" s="80"/>
    </row>
    <row r="24" spans="1:22">
      <c r="G24" s="80"/>
    </row>
  </sheetData>
  <mergeCells count="3">
    <mergeCell ref="A1:I2"/>
    <mergeCell ref="K1:V2"/>
    <mergeCell ref="J1:J2"/>
  </mergeCells>
  <pageMargins left="0.25" right="0.25" top="0.75" bottom="0.75" header="0.3" footer="0.3"/>
  <pageSetup paperSize="9" scale="26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61E68-EF38-3045-848B-67E7DBB46C25}">
  <sheetPr>
    <pageSetUpPr fitToPage="1"/>
  </sheetPr>
  <dimension ref="A1:T25"/>
  <sheetViews>
    <sheetView rightToLeft="1" tabSelected="1" topLeftCell="E10" zoomScale="82" zoomScaleNormal="82" workbookViewId="0">
      <selection activeCell="T26" sqref="T26"/>
    </sheetView>
  </sheetViews>
  <sheetFormatPr defaultColWidth="10.6640625" defaultRowHeight="15"/>
  <cols>
    <col min="1" max="2" width="15.88671875" customWidth="1"/>
    <col min="3" max="3" width="4.6640625" customWidth="1"/>
    <col min="4" max="9" width="15.88671875" customWidth="1"/>
    <col min="10" max="10" width="4.21875" style="58" bestFit="1" customWidth="1"/>
    <col min="11" max="11" width="15.6640625" customWidth="1"/>
    <col min="12" max="12" width="12.77734375" bestFit="1" customWidth="1"/>
    <col min="13" max="13" width="31.44140625" customWidth="1"/>
    <col min="14" max="14" width="4" bestFit="1" customWidth="1"/>
    <col min="15" max="18" width="15.6640625" customWidth="1"/>
    <col min="19" max="19" width="15.6640625" style="104" customWidth="1"/>
    <col min="20" max="20" width="16.33203125" bestFit="1" customWidth="1"/>
  </cols>
  <sheetData>
    <row r="1" spans="1:20">
      <c r="A1" s="112" t="s">
        <v>84</v>
      </c>
      <c r="B1" s="112"/>
      <c r="C1" s="112"/>
      <c r="D1" s="112"/>
      <c r="E1" s="112"/>
      <c r="F1" s="112"/>
      <c r="G1" s="112"/>
      <c r="H1" s="112"/>
      <c r="I1" s="112"/>
      <c r="J1" s="111"/>
      <c r="K1" s="113" t="s">
        <v>62</v>
      </c>
      <c r="L1" s="114"/>
      <c r="M1" s="114"/>
      <c r="N1" s="114"/>
      <c r="O1" s="114"/>
      <c r="P1" s="114"/>
      <c r="Q1" s="114"/>
      <c r="R1" s="114"/>
      <c r="S1" s="114"/>
      <c r="T1" s="114"/>
    </row>
    <row r="2" spans="1:20">
      <c r="A2" s="112"/>
      <c r="B2" s="112"/>
      <c r="C2" s="112"/>
      <c r="D2" s="112"/>
      <c r="E2" s="112"/>
      <c r="F2" s="112"/>
      <c r="G2" s="112"/>
      <c r="H2" s="112"/>
      <c r="I2" s="112"/>
      <c r="J2" s="111"/>
      <c r="K2" s="114"/>
      <c r="L2" s="114"/>
      <c r="M2" s="114"/>
      <c r="N2" s="114"/>
      <c r="O2" s="114"/>
      <c r="P2" s="114"/>
      <c r="Q2" s="114"/>
      <c r="R2" s="114"/>
      <c r="S2" s="114"/>
      <c r="T2" s="114"/>
    </row>
    <row r="3" spans="1:20" ht="60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8" t="s">
        <v>5</v>
      </c>
      <c r="G3" s="7" t="s">
        <v>6</v>
      </c>
      <c r="H3" s="7" t="s">
        <v>33</v>
      </c>
      <c r="I3" s="7" t="s">
        <v>7</v>
      </c>
      <c r="J3" s="51"/>
      <c r="K3" s="16" t="s">
        <v>42</v>
      </c>
      <c r="L3" s="17" t="s">
        <v>32</v>
      </c>
      <c r="M3" s="18" t="s">
        <v>8</v>
      </c>
      <c r="N3" s="18" t="s">
        <v>2</v>
      </c>
      <c r="O3" s="18" t="s">
        <v>3</v>
      </c>
      <c r="P3" s="18" t="s">
        <v>4</v>
      </c>
      <c r="Q3" s="18" t="s">
        <v>5</v>
      </c>
      <c r="R3" s="18" t="s">
        <v>6</v>
      </c>
      <c r="S3" s="18" t="s">
        <v>93</v>
      </c>
      <c r="T3" s="18" t="s">
        <v>7</v>
      </c>
    </row>
    <row r="4" spans="1:20" ht="99.75">
      <c r="A4" s="88" t="s">
        <v>9</v>
      </c>
      <c r="B4" s="89" t="s">
        <v>10</v>
      </c>
      <c r="C4" s="89">
        <v>1</v>
      </c>
      <c r="D4" s="90">
        <f>F4*1.05</f>
        <v>66861.900000000009</v>
      </c>
      <c r="E4" s="90">
        <f>+C4*D4</f>
        <v>66861.900000000009</v>
      </c>
      <c r="F4" s="90">
        <v>63678</v>
      </c>
      <c r="G4" s="90">
        <f>+E4/1.05</f>
        <v>63678.000000000007</v>
      </c>
      <c r="H4" s="90">
        <f>+G4*0.05</f>
        <v>3183.9000000000005</v>
      </c>
      <c r="I4" s="90">
        <f>+G4+H4</f>
        <v>66861.900000000009</v>
      </c>
      <c r="J4" s="52"/>
      <c r="K4" s="19" t="s">
        <v>10</v>
      </c>
      <c r="L4" s="20" t="s">
        <v>9</v>
      </c>
      <c r="M4" s="21" t="s">
        <v>43</v>
      </c>
      <c r="N4" s="22">
        <v>1</v>
      </c>
      <c r="O4" s="23">
        <f>Q4*1.05</f>
        <v>66861.900000000009</v>
      </c>
      <c r="P4" s="24">
        <f>O4*N4</f>
        <v>66861.900000000009</v>
      </c>
      <c r="Q4" s="24">
        <f>F4</f>
        <v>63678</v>
      </c>
      <c r="R4" s="24">
        <f>Q4*N4</f>
        <v>63678</v>
      </c>
      <c r="S4" s="24">
        <f>R4*5%</f>
        <v>3183.9</v>
      </c>
      <c r="T4" s="24">
        <f>P4</f>
        <v>66861.900000000009</v>
      </c>
    </row>
    <row r="5" spans="1:20" ht="245.25">
      <c r="A5" s="8" t="s">
        <v>13</v>
      </c>
      <c r="B5" s="89" t="s">
        <v>14</v>
      </c>
      <c r="C5" s="89">
        <v>15</v>
      </c>
      <c r="D5" s="90">
        <f t="shared" ref="D5:D6" si="0">F5*1.05</f>
        <v>3517.5</v>
      </c>
      <c r="E5" s="90">
        <f t="shared" ref="E5:E6" si="1">+C5*D5</f>
        <v>52762.5</v>
      </c>
      <c r="F5" s="90">
        <v>3350</v>
      </c>
      <c r="G5" s="90">
        <f t="shared" ref="G5:G6" si="2">+E5/1.05</f>
        <v>50250</v>
      </c>
      <c r="H5" s="90">
        <f t="shared" ref="H5:H10" si="3">+G5*0.05</f>
        <v>2512.5</v>
      </c>
      <c r="I5" s="90">
        <f t="shared" ref="I5:I6" si="4">+G5+H5</f>
        <v>52762.5</v>
      </c>
      <c r="J5" s="52"/>
      <c r="K5" s="25" t="s">
        <v>14</v>
      </c>
      <c r="L5" s="27" t="s">
        <v>13</v>
      </c>
      <c r="M5" s="85" t="s">
        <v>76</v>
      </c>
      <c r="N5" s="26">
        <v>15</v>
      </c>
      <c r="O5" s="23">
        <f t="shared" ref="O5:O12" si="5">Q5*1.05</f>
        <v>3517.5</v>
      </c>
      <c r="P5" s="24">
        <f t="shared" ref="P5:P12" si="6">O5*N5</f>
        <v>52762.5</v>
      </c>
      <c r="Q5" s="24">
        <f t="shared" ref="Q5:Q12" si="7">F5</f>
        <v>3350</v>
      </c>
      <c r="R5" s="24">
        <f t="shared" ref="R5:R10" si="8">Q5*N5</f>
        <v>50250</v>
      </c>
      <c r="S5" s="24">
        <f t="shared" ref="S5:S12" si="9">R5*5%</f>
        <v>2512.5</v>
      </c>
      <c r="T5" s="24">
        <f t="shared" ref="T5:T10" si="10">P5</f>
        <v>52762.5</v>
      </c>
    </row>
    <row r="6" spans="1:20" ht="57">
      <c r="A6" s="8" t="s">
        <v>78</v>
      </c>
      <c r="B6" s="89" t="s">
        <v>79</v>
      </c>
      <c r="C6" s="89">
        <v>1</v>
      </c>
      <c r="D6" s="90">
        <f t="shared" si="0"/>
        <v>23824.5</v>
      </c>
      <c r="E6" s="90">
        <f t="shared" si="1"/>
        <v>23824.5</v>
      </c>
      <c r="F6" s="90">
        <v>22690</v>
      </c>
      <c r="G6" s="90">
        <f t="shared" si="2"/>
        <v>22690</v>
      </c>
      <c r="H6" s="90">
        <f t="shared" si="3"/>
        <v>1134.5</v>
      </c>
      <c r="I6" s="90">
        <f t="shared" si="4"/>
        <v>23824.5</v>
      </c>
      <c r="J6" s="52"/>
      <c r="K6" s="25" t="s">
        <v>15</v>
      </c>
      <c r="L6" s="27" t="s">
        <v>13</v>
      </c>
      <c r="M6" s="6" t="s">
        <v>41</v>
      </c>
      <c r="N6" s="22">
        <v>1</v>
      </c>
      <c r="O6" s="23">
        <f t="shared" si="5"/>
        <v>23824.5</v>
      </c>
      <c r="P6" s="24">
        <f t="shared" si="6"/>
        <v>23824.5</v>
      </c>
      <c r="Q6" s="24">
        <f t="shared" si="7"/>
        <v>22690</v>
      </c>
      <c r="R6" s="24">
        <f>Q6*N6</f>
        <v>22690</v>
      </c>
      <c r="S6" s="24">
        <f t="shared" si="9"/>
        <v>1134.5</v>
      </c>
      <c r="T6" s="24">
        <f>P6</f>
        <v>23824.5</v>
      </c>
    </row>
    <row r="7" spans="1:20" ht="71.25">
      <c r="A7" s="8" t="s">
        <v>78</v>
      </c>
      <c r="B7" s="89" t="s">
        <v>16</v>
      </c>
      <c r="C7" s="89">
        <v>3</v>
      </c>
      <c r="D7" s="90">
        <f t="shared" ref="D7:D8" si="11">F7*1.05</f>
        <v>97063.05</v>
      </c>
      <c r="E7" s="90">
        <f t="shared" ref="E7:E9" si="12">+C7*D7</f>
        <v>291189.15000000002</v>
      </c>
      <c r="F7" s="90">
        <v>92441</v>
      </c>
      <c r="G7" s="90">
        <f t="shared" ref="G7:G9" si="13">+E7/1.05</f>
        <v>277323</v>
      </c>
      <c r="H7" s="90">
        <f t="shared" si="3"/>
        <v>13866.150000000001</v>
      </c>
      <c r="I7" s="90">
        <f t="shared" ref="I7:I9" si="14">+G7+H7</f>
        <v>291189.15000000002</v>
      </c>
      <c r="J7" s="52"/>
      <c r="K7" s="25" t="s">
        <v>16</v>
      </c>
      <c r="L7" s="27" t="s">
        <v>13</v>
      </c>
      <c r="M7" s="6" t="s">
        <v>40</v>
      </c>
      <c r="N7" s="22">
        <v>3</v>
      </c>
      <c r="O7" s="23">
        <f t="shared" si="5"/>
        <v>97063.05</v>
      </c>
      <c r="P7" s="24">
        <f t="shared" si="6"/>
        <v>291189.15000000002</v>
      </c>
      <c r="Q7" s="24">
        <f t="shared" si="7"/>
        <v>92441</v>
      </c>
      <c r="R7" s="24">
        <f>Q7*N7</f>
        <v>277323</v>
      </c>
      <c r="S7" s="24">
        <f t="shared" si="9"/>
        <v>13866.150000000001</v>
      </c>
      <c r="T7" s="24">
        <f>P7</f>
        <v>291189.15000000002</v>
      </c>
    </row>
    <row r="8" spans="1:20" ht="39" customHeight="1">
      <c r="A8" s="8" t="s">
        <v>19</v>
      </c>
      <c r="B8" s="89" t="s">
        <v>20</v>
      </c>
      <c r="C8" s="89">
        <v>15</v>
      </c>
      <c r="D8" s="90">
        <f t="shared" si="11"/>
        <v>4488.75</v>
      </c>
      <c r="E8" s="90">
        <f t="shared" si="12"/>
        <v>67331.25</v>
      </c>
      <c r="F8" s="90">
        <v>4275</v>
      </c>
      <c r="G8" s="90">
        <f t="shared" si="13"/>
        <v>64125</v>
      </c>
      <c r="H8" s="90">
        <f t="shared" si="3"/>
        <v>3206.25</v>
      </c>
      <c r="I8" s="90">
        <f t="shared" si="14"/>
        <v>67331.25</v>
      </c>
      <c r="J8" s="52"/>
      <c r="K8" s="19" t="s">
        <v>44</v>
      </c>
      <c r="L8" s="27" t="s">
        <v>19</v>
      </c>
      <c r="M8" s="19" t="s">
        <v>45</v>
      </c>
      <c r="N8" s="26">
        <v>15</v>
      </c>
      <c r="O8" s="23">
        <f t="shared" si="5"/>
        <v>4488.75</v>
      </c>
      <c r="P8" s="24">
        <f t="shared" si="6"/>
        <v>67331.25</v>
      </c>
      <c r="Q8" s="24">
        <f t="shared" si="7"/>
        <v>4275</v>
      </c>
      <c r="R8" s="24">
        <f t="shared" si="8"/>
        <v>64125</v>
      </c>
      <c r="S8" s="24">
        <f t="shared" si="9"/>
        <v>3206.25</v>
      </c>
      <c r="T8" s="24">
        <f t="shared" si="10"/>
        <v>67331.25</v>
      </c>
    </row>
    <row r="9" spans="1:20" ht="49.5" customHeight="1">
      <c r="A9" s="8" t="s">
        <v>19</v>
      </c>
      <c r="B9" s="89" t="s">
        <v>23</v>
      </c>
      <c r="C9" s="89">
        <v>2</v>
      </c>
      <c r="D9" s="90">
        <f>F9*1.05</f>
        <v>10959.9</v>
      </c>
      <c r="E9" s="90">
        <f t="shared" si="12"/>
        <v>21919.8</v>
      </c>
      <c r="F9" s="90">
        <v>10438</v>
      </c>
      <c r="G9" s="90">
        <f t="shared" si="13"/>
        <v>20876</v>
      </c>
      <c r="H9" s="90">
        <f t="shared" si="3"/>
        <v>1043.8</v>
      </c>
      <c r="I9" s="90">
        <f t="shared" si="14"/>
        <v>21919.8</v>
      </c>
      <c r="J9" s="52"/>
      <c r="K9" s="25" t="s">
        <v>23</v>
      </c>
      <c r="L9" s="27" t="s">
        <v>19</v>
      </c>
      <c r="M9" s="41" t="s">
        <v>46</v>
      </c>
      <c r="N9" s="26">
        <v>2</v>
      </c>
      <c r="O9" s="23">
        <f t="shared" si="5"/>
        <v>10959.9</v>
      </c>
      <c r="P9" s="24">
        <f t="shared" si="6"/>
        <v>21919.8</v>
      </c>
      <c r="Q9" s="24">
        <f t="shared" si="7"/>
        <v>10438</v>
      </c>
      <c r="R9" s="24">
        <f>Q9*N9</f>
        <v>20876</v>
      </c>
      <c r="S9" s="24">
        <f t="shared" si="9"/>
        <v>1043.8</v>
      </c>
      <c r="T9" s="24">
        <f>P9</f>
        <v>21919.8</v>
      </c>
    </row>
    <row r="10" spans="1:20" ht="199.5">
      <c r="A10" s="88" t="s">
        <v>83</v>
      </c>
      <c r="B10" s="89" t="s">
        <v>82</v>
      </c>
      <c r="C10" s="89">
        <v>1</v>
      </c>
      <c r="D10" s="90">
        <f>F10*1.05</f>
        <v>36750</v>
      </c>
      <c r="E10" s="90">
        <f t="shared" ref="E10" si="15">+C10*D10</f>
        <v>36750</v>
      </c>
      <c r="F10" s="90">
        <v>35000</v>
      </c>
      <c r="G10" s="90">
        <f t="shared" ref="G10" si="16">+E10/1.05</f>
        <v>35000</v>
      </c>
      <c r="H10" s="90">
        <f t="shared" si="3"/>
        <v>1750</v>
      </c>
      <c r="I10" s="90">
        <f t="shared" ref="I10" si="17">+G10+H10</f>
        <v>36750</v>
      </c>
      <c r="J10" s="52"/>
      <c r="K10" s="19" t="s">
        <v>34</v>
      </c>
      <c r="L10" s="20" t="s">
        <v>9</v>
      </c>
      <c r="M10" s="86" t="s">
        <v>77</v>
      </c>
      <c r="N10" s="26">
        <v>1</v>
      </c>
      <c r="O10" s="23">
        <f t="shared" si="5"/>
        <v>36750</v>
      </c>
      <c r="P10" s="24">
        <f t="shared" si="6"/>
        <v>36750</v>
      </c>
      <c r="Q10" s="24">
        <f t="shared" si="7"/>
        <v>35000</v>
      </c>
      <c r="R10" s="24">
        <f t="shared" si="8"/>
        <v>35000</v>
      </c>
      <c r="S10" s="24">
        <f t="shared" si="9"/>
        <v>1750</v>
      </c>
      <c r="T10" s="24">
        <f t="shared" si="10"/>
        <v>36750</v>
      </c>
    </row>
    <row r="11" spans="1:20" ht="30">
      <c r="A11" s="88" t="s">
        <v>25</v>
      </c>
      <c r="B11" s="89" t="s">
        <v>81</v>
      </c>
      <c r="C11" s="89">
        <v>1</v>
      </c>
      <c r="D11" s="90">
        <v>3812</v>
      </c>
      <c r="E11" s="90">
        <f t="shared" ref="E11:E12" si="18">+C11*D11</f>
        <v>3812</v>
      </c>
      <c r="F11" s="90">
        <f t="shared" ref="F11:G12" si="19">+D11/1.05</f>
        <v>3630.4761904761904</v>
      </c>
      <c r="G11" s="90">
        <f t="shared" si="19"/>
        <v>3630.4761904761904</v>
      </c>
      <c r="H11" s="90">
        <f t="shared" ref="H11:H12" si="20">+G11*0.05</f>
        <v>181.52380952380952</v>
      </c>
      <c r="I11" s="90">
        <f t="shared" ref="I11:I12" si="21">+G11+H11</f>
        <v>3812</v>
      </c>
      <c r="J11" s="52"/>
      <c r="K11" s="19" t="s">
        <v>38</v>
      </c>
      <c r="L11" s="20" t="s">
        <v>25</v>
      </c>
      <c r="M11" s="86" t="s">
        <v>85</v>
      </c>
      <c r="N11" s="26">
        <v>1</v>
      </c>
      <c r="O11" s="23">
        <f t="shared" si="5"/>
        <v>3812</v>
      </c>
      <c r="P11" s="24">
        <f t="shared" si="6"/>
        <v>3812</v>
      </c>
      <c r="Q11" s="24">
        <f t="shared" si="7"/>
        <v>3630.4761904761904</v>
      </c>
      <c r="R11" s="24">
        <f>Q11*N11</f>
        <v>3630.4761904761904</v>
      </c>
      <c r="S11" s="24">
        <f t="shared" si="9"/>
        <v>181.52380952380952</v>
      </c>
      <c r="T11" s="24">
        <f>P11</f>
        <v>3812</v>
      </c>
    </row>
    <row r="12" spans="1:20" ht="96.95" customHeight="1">
      <c r="A12" s="88" t="s">
        <v>27</v>
      </c>
      <c r="B12" s="89" t="s">
        <v>80</v>
      </c>
      <c r="C12" s="89">
        <v>1</v>
      </c>
      <c r="D12" s="90">
        <f>F12*1.05</f>
        <v>23969.4</v>
      </c>
      <c r="E12" s="90">
        <f t="shared" si="18"/>
        <v>23969.4</v>
      </c>
      <c r="F12" s="90">
        <v>22828</v>
      </c>
      <c r="G12" s="90">
        <f t="shared" si="19"/>
        <v>22828</v>
      </c>
      <c r="H12" s="90">
        <f t="shared" si="20"/>
        <v>1141.4000000000001</v>
      </c>
      <c r="I12" s="90">
        <f t="shared" si="21"/>
        <v>23969.4</v>
      </c>
      <c r="J12" s="52"/>
      <c r="K12" s="19" t="s">
        <v>35</v>
      </c>
      <c r="L12" s="20" t="s">
        <v>27</v>
      </c>
      <c r="M12" s="19" t="s">
        <v>39</v>
      </c>
      <c r="N12" s="26">
        <v>1</v>
      </c>
      <c r="O12" s="23">
        <f t="shared" si="5"/>
        <v>23969.4</v>
      </c>
      <c r="P12" s="24">
        <f t="shared" si="6"/>
        <v>23969.4</v>
      </c>
      <c r="Q12" s="24">
        <f t="shared" si="7"/>
        <v>22828</v>
      </c>
      <c r="R12" s="24">
        <f>Q12*N12</f>
        <v>22828</v>
      </c>
      <c r="S12" s="24">
        <f t="shared" si="9"/>
        <v>1141.4000000000001</v>
      </c>
      <c r="T12" s="24">
        <f>P12</f>
        <v>23969.4</v>
      </c>
    </row>
    <row r="13" spans="1:20" ht="15.75" thickBot="1">
      <c r="A13" s="2"/>
      <c r="B13" s="2"/>
      <c r="J13" s="87"/>
      <c r="K13" s="15"/>
      <c r="L13" s="28"/>
      <c r="M13" s="29"/>
      <c r="N13" s="30"/>
      <c r="O13" s="31"/>
      <c r="P13" s="32"/>
      <c r="Q13" s="32"/>
      <c r="R13" s="32"/>
      <c r="S13" s="32"/>
      <c r="T13" s="32"/>
    </row>
    <row r="14" spans="1:20" ht="33" customHeight="1">
      <c r="A14" s="2"/>
      <c r="B14" s="2"/>
      <c r="F14" s="101"/>
      <c r="G14" s="9" t="s">
        <v>29</v>
      </c>
      <c r="H14" s="10"/>
      <c r="I14" s="1">
        <f>SUM(I4:I12)</f>
        <v>588420.50000000012</v>
      </c>
      <c r="J14" s="87"/>
      <c r="K14" s="33"/>
      <c r="M14" s="4"/>
      <c r="R14" s="34" t="s">
        <v>29</v>
      </c>
      <c r="S14" s="5"/>
      <c r="T14" s="1">
        <f>SUM(T4:T12)</f>
        <v>588420.50000000012</v>
      </c>
    </row>
    <row r="15" spans="1:20" ht="24.75" customHeight="1">
      <c r="A15" s="2"/>
      <c r="B15" s="2"/>
      <c r="G15" s="11" t="s">
        <v>89</v>
      </c>
      <c r="H15" s="8"/>
      <c r="I15" s="3">
        <f>I14*0.17</f>
        <v>100031.48500000003</v>
      </c>
      <c r="J15" s="87"/>
      <c r="K15" s="37"/>
      <c r="M15" s="4"/>
      <c r="R15" s="35" t="s">
        <v>89</v>
      </c>
      <c r="S15" s="36"/>
      <c r="T15" s="3">
        <f>T14*0.17</f>
        <v>100031.48500000003</v>
      </c>
    </row>
    <row r="16" spans="1:20" ht="26.25" thickBot="1">
      <c r="G16" s="12" t="s">
        <v>30</v>
      </c>
      <c r="H16" s="13"/>
      <c r="I16" s="14">
        <f>SUM(I14+I15)</f>
        <v>688451.9850000001</v>
      </c>
      <c r="K16" s="33"/>
      <c r="M16" s="4"/>
      <c r="R16" s="38" t="s">
        <v>31</v>
      </c>
      <c r="S16" s="39"/>
      <c r="T16" s="40">
        <f>SUM(T14+T15)</f>
        <v>688451.9850000001</v>
      </c>
    </row>
    <row r="18" spans="7:20" ht="15.75" thickBot="1"/>
    <row r="19" spans="7:20" ht="15.75">
      <c r="G19" s="101"/>
      <c r="S19" s="105" t="s">
        <v>88</v>
      </c>
      <c r="T19" s="100">
        <f>'חודש הקריאה '!T20</f>
        <v>2149567.29</v>
      </c>
    </row>
    <row r="20" spans="7:20" ht="15.75">
      <c r="G20" s="101"/>
      <c r="S20" s="106" t="s">
        <v>86</v>
      </c>
      <c r="T20" s="102">
        <f>T16</f>
        <v>688451.9850000001</v>
      </c>
    </row>
    <row r="21" spans="7:20" ht="16.5" thickBot="1">
      <c r="S21" s="107" t="s">
        <v>87</v>
      </c>
      <c r="T21" s="103">
        <f>SUM(T19:T20)</f>
        <v>2838019.2750000004</v>
      </c>
    </row>
    <row r="23" spans="7:20">
      <c r="G23" s="101"/>
      <c r="T23">
        <v>2148159</v>
      </c>
    </row>
    <row r="25" spans="7:20">
      <c r="G25" s="101"/>
      <c r="T25" s="115">
        <f>T21-T23</f>
        <v>689860.27500000037</v>
      </c>
    </row>
  </sheetData>
  <mergeCells count="3">
    <mergeCell ref="A1:I2"/>
    <mergeCell ref="K1:T2"/>
    <mergeCell ref="J1:J2"/>
  </mergeCells>
  <pageMargins left="0.25" right="0.25" top="0.75" bottom="0.75" header="0.3" footer="0.3"/>
  <pageSetup paperSize="9" scale="35" orientation="landscape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0c67127-e149-4326-b3cb-8302972ceefd" xsi:nil="true"/>
    <lcf76f155ced4ddcb4097134ff3c332f xmlns="0622ab8c-08c0-4c01-b045-cb98fe3a7c1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00CAA6CA69474D87F2F03F5D657511" ma:contentTypeVersion="18" ma:contentTypeDescription="Create a new document." ma:contentTypeScope="" ma:versionID="1fc04510a7116354d113711210a6faae">
  <xsd:schema xmlns:xsd="http://www.w3.org/2001/XMLSchema" xmlns:xs="http://www.w3.org/2001/XMLSchema" xmlns:p="http://schemas.microsoft.com/office/2006/metadata/properties" xmlns:ns2="00c67127-e149-4326-b3cb-8302972ceefd" xmlns:ns3="0622ab8c-08c0-4c01-b045-cb98fe3a7c1f" targetNamespace="http://schemas.microsoft.com/office/2006/metadata/properties" ma:root="true" ma:fieldsID="041e6aedc17f268e7cfe14ec54fb0e76" ns2:_="" ns3:_="">
    <xsd:import namespace="00c67127-e149-4326-b3cb-8302972ceefd"/>
    <xsd:import namespace="0622ab8c-08c0-4c01-b045-cb98fe3a7c1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c67127-e149-4326-b3cb-8302972ceef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9f34690b-6a60-4712-bd34-30df4f320c34}" ma:internalName="TaxCatchAll" ma:showField="CatchAllData" ma:web="00c67127-e149-4326-b3cb-8302972cee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22ab8c-08c0-4c01-b045-cb98fe3a7c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1c3613e9-906e-4990-be5b-6b10ddd6dd2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2E799F-2BD4-4FD9-B955-6278422B5E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9DBEC5-DCD3-47D3-85AB-B587F425CEB1}">
  <ds:schemaRefs>
    <ds:schemaRef ds:uri="http://schemas.microsoft.com/office/2006/metadata/properties"/>
    <ds:schemaRef ds:uri="http://schemas.microsoft.com/office/infopath/2007/PartnerControls"/>
    <ds:schemaRef ds:uri="00c67127-e149-4326-b3cb-8302972ceefd"/>
    <ds:schemaRef ds:uri="0622ab8c-08c0-4c01-b045-cb98fe3a7c1f"/>
  </ds:schemaRefs>
</ds:datastoreItem>
</file>

<file path=customXml/itemProps3.xml><?xml version="1.0" encoding="utf-8"?>
<ds:datastoreItem xmlns:ds="http://schemas.openxmlformats.org/officeDocument/2006/customXml" ds:itemID="{57FED1BB-1E60-48B9-9B0D-E5CFC46D39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c67127-e149-4326-b3cb-8302972ceefd"/>
    <ds:schemaRef ds:uri="0622ab8c-08c0-4c01-b045-cb98fe3a7c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חודש הקריאה </vt:lpstr>
      <vt:lpstr>סיוון בסימן קריאה - הרחבה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Mazi Karakokly</cp:lastModifiedBy>
  <cp:lastPrinted>2024-07-16T06:06:02Z</cp:lastPrinted>
  <dcterms:created xsi:type="dcterms:W3CDTF">2023-05-11T14:39:41Z</dcterms:created>
  <dcterms:modified xsi:type="dcterms:W3CDTF">2024-08-06T14:17:34Z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0x010100F800CAA6CA69474D87F2F03F5D657511</vt:lpwstr>
  </property>
  <property fmtid="{D5CDD505-2E9C-101B-9397-08002B2CF9AE}" pid="3" name="MediaServiceImageTags">
    <vt:lpwstr/>
  </property>
</Properties>
</file>