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pivotTables/pivotTable1.xml" ContentType="application/vnd.openxmlformats-officedocument.spreadsheetml.pivotTable+xml"/>
  <Override PartName="/xl/drawings/drawing5.xml" ContentType="application/vnd.openxmlformats-officedocument.drawing+xml"/>
  <Override PartName="/xl/slicers/slicer1.xml" ContentType="application/vnd.ms-excel.slicer+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חופש המידע\חופש המידע 2024\החלטת ממשלה 1933 מאגרי מידע\"/>
    </mc:Choice>
  </mc:AlternateContent>
  <bookViews>
    <workbookView xWindow="0" yWindow="0" windowWidth="23040" windowHeight="10500" tabRatio="708" activeTab="1"/>
  </bookViews>
  <sheets>
    <sheet name="הנחיות" sheetId="23" r:id="rId1"/>
    <sheet name="פרטי המשרד" sheetId="24" r:id="rId2"/>
    <sheet name="יחידות המשרד" sheetId="21" r:id="rId3"/>
    <sheet name="רשימת מאגרים" sheetId="14" r:id="rId4"/>
    <sheet name="טבלת משרדים" sheetId="10" state="hidden" r:id="rId5"/>
    <sheet name="PIVOT" sheetId="25" r:id="rId6"/>
    <sheet name="פרמטרים" sheetId="13" state="hidden" r:id="rId7"/>
  </sheets>
  <externalReferences>
    <externalReference r:id="rId8"/>
    <externalReference r:id="rId9"/>
  </externalReferences>
  <definedNames>
    <definedName name="_xlnm._FilterDatabase" localSheetId="3" hidden="1">'רשימת מאגרים'!$C$5:$AZ$205</definedName>
    <definedName name="DB_Table">'רשימת מאגרים'!$A$5:$AZ$205</definedName>
    <definedName name="Slicer_סטטוס_הנגשת_מאגר_ל_Data.gov.il">#N/A</definedName>
    <definedName name="Slicer_רבעון_להנגשה">#N/A</definedName>
    <definedName name="Slicer_שם_היחידה_בעלת_המאגר">#N/A</definedName>
    <definedName name="Slicer_שנת_הנגשה">#N/A</definedName>
    <definedName name="_xlnm.Print_Area" localSheetId="0">הנחיות!$A$1:$G$35</definedName>
    <definedName name="_xlnm.Print_Area" localSheetId="2">'יחידות המשרד'!$B$1:$H$10</definedName>
    <definedName name="_xlnm.Print_Area" localSheetId="1">'פרטי המשרד'!$B$1:$I$16</definedName>
    <definedName name="_xlnm.Print_Area" localSheetId="3">'רשימת מאגרים'!$C$1:$AV$100</definedName>
    <definedName name="_xlnm.Print_Titles" localSheetId="0">הנחיות!$1:$4</definedName>
    <definedName name="_xlnm.Print_Titles" localSheetId="2">'יחידות המשרד'!$1:$3</definedName>
    <definedName name="_xlnm.Print_Titles" localSheetId="1">'פרטי המשרד'!$1:$3</definedName>
    <definedName name="_xlnm.Print_Titles" localSheetId="3">'רשימת מאגרים'!$C:$E,'רשימת מאגרים'!$1:$5</definedName>
    <definedName name="ארגון" localSheetId="1">טבלת_משרדים[שם המשרד]</definedName>
    <definedName name="ארגון">טבלת_משרדים[שם המשרד]</definedName>
    <definedName name="בסיס_מידע">פרמטרים!$H$3:$H$13</definedName>
    <definedName name="דרוג">פרמטרים!$J$3:$J$7</definedName>
    <definedName name="ה.אוכלוסיה">הנחיות!$B$26</definedName>
    <definedName name="ה.הבעת_עיניין">הנחיות!$B$23</definedName>
    <definedName name="ה.פרטי_אחראי">הנחיות!$B$11</definedName>
    <definedName name="ה.קושי_להנגיש">הנחיות!$B$27</definedName>
    <definedName name="ה.שאלות_טכניות">הנחיות!$B$30</definedName>
    <definedName name="ה.שאלות_כלליות">הנחיות!$B$20</definedName>
    <definedName name="ה.שמות_יחידות">הנחיות!$B$17</definedName>
    <definedName name="ה.תהליכי_שיתוף">הנחיות!$B$14</definedName>
    <definedName name="ה.תועלת">הנחיות!$B$25</definedName>
    <definedName name="ה.תכנון_הנגשה">הנחיות!$B$33</definedName>
    <definedName name="הבעת_עיניין">פרמטרים!$R$3:$R$7</definedName>
    <definedName name="המשרד">'פרטי המשרד'!$D$6</definedName>
    <definedName name="ח_אוכלוסיה">'רשימת מאגרים'!$Q$5</definedName>
    <definedName name="ח_הבעת_עיניין">'רשימת מאגרים'!$M$5</definedName>
    <definedName name="ח_יחידות">טבלה9[[#Headers],[שם היחידה]]</definedName>
    <definedName name="ח_פרטי_אחראיים">'פרטי המשרד'!$D$8</definedName>
    <definedName name="ח_קושי">'רשימת מאגרים'!$T$5</definedName>
    <definedName name="ח_שאלות_טכניות">'רשימת מאגרים'!$V$5</definedName>
    <definedName name="ח_שאלות_כלליות">'רשימת מאגרים'!$F$5</definedName>
    <definedName name="ח_שיתוף_ציבור">'פרטי המשרד'!$D$15</definedName>
    <definedName name="ח_תועלות">'רשימת מאגרים'!$O$5</definedName>
    <definedName name="ח_תכנון_הנגשה">'רשימת מאגרים'!$AR$5</definedName>
    <definedName name="כןלא">פרמטרים!$D$3:$D$4</definedName>
    <definedName name="מהימנות">פרמטרים!$L$3:$L$5</definedName>
    <definedName name="סוג_שיתוף">פרמטרים!$AB$3:$AB$6</definedName>
    <definedName name="סטטוס">פרמטרים!$V$3:$V$8</definedName>
    <definedName name="סימול">'פרטי המשרד'!$G$6</definedName>
    <definedName name="קושי">פרמטרים!$N$3:$N$5</definedName>
    <definedName name="קושי_בהנגשה">פרמטרים!$T$3:$T$6</definedName>
    <definedName name="רבעון">פרמטרים!$X$3:$X$26</definedName>
    <definedName name="רבעון_שיתוף">פרמטרים!$Z$3:$Z$10</definedName>
    <definedName name="שם_היחידה">פרמטרים!$AD$3:$AD$329</definedName>
    <definedName name="תדירות_עדכון">פרמטרים!$P$3:$P$8</definedName>
    <definedName name="תעדוף">פרמטרים!$AF$3:$AF$7</definedName>
  </definedNames>
  <calcPr calcId="162913"/>
  <pivotCaches>
    <pivotCache cacheId="3" r:id="rId10"/>
  </pivotCaches>
  <extLst>
    <ext xmlns:x14="http://schemas.microsoft.com/office/spreadsheetml/2009/9/main" uri="{BBE1A952-AA13-448e-AADC-164F8A28A991}">
      <x14:slicerCaches>
        <x14:slicerCache r:id="rId11"/>
        <x14:slicerCache r:id="rId12"/>
        <x14:slicerCache r:id="rId13"/>
        <x14:slicerCache r:id="rId14"/>
      </x14:slicerCaches>
    </ext>
    <ext xmlns:x14="http://schemas.microsoft.com/office/spreadsheetml/2009/9/main" uri="{79F54976-1DA5-4618-B147-4CDE4B953A38}">
      <x14:workbookPr/>
    </ext>
  </extLst>
</workbook>
</file>

<file path=xl/calcChain.xml><?xml version="1.0" encoding="utf-8"?>
<calcChain xmlns="http://schemas.openxmlformats.org/spreadsheetml/2006/main">
  <c r="AL40" i="14" l="1"/>
  <c r="AL33" i="14"/>
  <c r="AN33" i="14" s="1"/>
  <c r="AL28" i="14"/>
  <c r="AN28" i="14" s="1"/>
  <c r="AL7" i="14"/>
  <c r="AN7" i="14" s="1"/>
  <c r="AL46" i="14"/>
  <c r="AL44" i="14"/>
  <c r="AN44" i="14" s="1"/>
  <c r="AL29" i="14"/>
  <c r="AN29" i="14" s="1"/>
  <c r="AL52" i="14"/>
  <c r="AL51" i="14"/>
  <c r="AL45" i="14"/>
  <c r="AN45" i="14" s="1"/>
  <c r="AL43" i="14"/>
  <c r="AN43" i="14" s="1"/>
  <c r="AL42" i="14"/>
  <c r="AL35" i="14"/>
  <c r="AN35" i="14" s="1"/>
  <c r="AL34" i="14"/>
  <c r="AN34" i="14" s="1"/>
  <c r="AL26" i="14"/>
  <c r="AN26" i="14" s="1"/>
  <c r="AL25" i="14"/>
  <c r="AN25" i="14" s="1"/>
  <c r="AL24" i="14"/>
  <c r="AN24" i="14" s="1"/>
  <c r="AL23" i="14"/>
  <c r="AN23" i="14" s="1"/>
  <c r="AL22" i="14"/>
  <c r="AN22" i="14"/>
  <c r="AL21" i="14"/>
  <c r="AL20" i="14"/>
  <c r="AN20" i="14" s="1"/>
  <c r="AL19" i="14"/>
  <c r="AL18" i="14"/>
  <c r="AN18" i="14" s="1"/>
  <c r="AL17" i="14"/>
  <c r="AN17" i="14" s="1"/>
  <c r="AL16" i="14"/>
  <c r="AN16" i="14" s="1"/>
  <c r="AL15" i="14"/>
  <c r="AN15" i="14"/>
  <c r="AL12" i="14"/>
  <c r="AL11" i="14"/>
  <c r="AN11" i="14" s="1"/>
  <c r="AL10" i="14"/>
  <c r="AN10" i="14" s="1"/>
  <c r="AL8" i="14"/>
  <c r="AN8" i="14" s="1"/>
  <c r="AL6" i="14"/>
  <c r="AN6" i="14" s="1"/>
  <c r="AJ11" i="14"/>
  <c r="AJ7" i="14"/>
  <c r="AJ12" i="14"/>
  <c r="C13" i="24"/>
  <c r="AP7" i="14"/>
  <c r="AP8" i="14"/>
  <c r="AP9" i="14"/>
  <c r="AP10" i="14"/>
  <c r="AP11" i="14"/>
  <c r="AP12" i="14"/>
  <c r="AP13" i="14"/>
  <c r="AP14" i="14"/>
  <c r="AP15" i="14"/>
  <c r="AP16" i="14"/>
  <c r="AP17" i="14"/>
  <c r="AP18" i="14"/>
  <c r="AP19" i="14"/>
  <c r="AP20" i="14"/>
  <c r="AP21" i="14"/>
  <c r="AP22" i="14"/>
  <c r="AP23" i="14"/>
  <c r="AP24" i="14"/>
  <c r="AP25" i="14"/>
  <c r="AP26" i="14"/>
  <c r="AP27" i="14"/>
  <c r="AP28" i="14"/>
  <c r="AP29" i="14"/>
  <c r="AP30" i="14"/>
  <c r="AP31" i="14"/>
  <c r="AP32" i="14"/>
  <c r="AP33" i="14"/>
  <c r="AP34" i="14"/>
  <c r="AP35" i="14"/>
  <c r="AP36" i="14"/>
  <c r="AP37" i="14"/>
  <c r="AP38" i="14"/>
  <c r="AP39" i="14"/>
  <c r="AP40" i="14"/>
  <c r="AP41" i="14"/>
  <c r="AP42" i="14"/>
  <c r="AP43" i="14"/>
  <c r="AP44" i="14"/>
  <c r="AP45" i="14"/>
  <c r="AP46" i="14"/>
  <c r="AP47" i="14"/>
  <c r="AP48" i="14"/>
  <c r="AP49" i="14"/>
  <c r="AP50" i="14"/>
  <c r="AP51" i="14"/>
  <c r="AP52" i="14"/>
  <c r="AP53" i="14"/>
  <c r="AP54" i="14"/>
  <c r="AP55" i="14"/>
  <c r="AP56" i="14"/>
  <c r="AP57" i="14"/>
  <c r="AP58" i="14"/>
  <c r="AP59" i="14"/>
  <c r="AP60" i="14"/>
  <c r="AP61" i="14"/>
  <c r="AP62" i="14"/>
  <c r="AP63" i="14"/>
  <c r="AP64" i="14"/>
  <c r="AP65" i="14"/>
  <c r="AP66" i="14"/>
  <c r="AP67" i="14"/>
  <c r="AP68" i="14"/>
  <c r="AP69" i="14"/>
  <c r="AP70" i="14"/>
  <c r="AP71" i="14"/>
  <c r="AP72" i="14"/>
  <c r="AP73" i="14"/>
  <c r="AP74" i="14"/>
  <c r="AP75" i="14"/>
  <c r="AP76" i="14"/>
  <c r="AP77" i="14"/>
  <c r="AP78" i="14"/>
  <c r="AP79" i="14"/>
  <c r="AP80" i="14"/>
  <c r="AP81" i="14"/>
  <c r="AP82" i="14"/>
  <c r="AP83" i="14"/>
  <c r="AP84" i="14"/>
  <c r="AP85" i="14"/>
  <c r="AP86" i="14"/>
  <c r="AP87" i="14"/>
  <c r="AP88" i="14"/>
  <c r="AP89" i="14"/>
  <c r="AP90" i="14"/>
  <c r="AP91" i="14"/>
  <c r="AP92" i="14"/>
  <c r="AP93" i="14"/>
  <c r="AP94" i="14"/>
  <c r="AP95" i="14"/>
  <c r="AP96" i="14"/>
  <c r="AP97" i="14"/>
  <c r="AP98" i="14"/>
  <c r="AP99" i="14"/>
  <c r="AP100" i="14"/>
  <c r="AP101" i="14"/>
  <c r="AP102" i="14"/>
  <c r="AP103" i="14"/>
  <c r="AP104" i="14"/>
  <c r="AP105" i="14"/>
  <c r="AP106" i="14"/>
  <c r="AP107" i="14"/>
  <c r="AP108" i="14"/>
  <c r="AP109" i="14"/>
  <c r="AP110" i="14"/>
  <c r="AP111" i="14"/>
  <c r="AP112" i="14"/>
  <c r="AP113" i="14"/>
  <c r="AP114" i="14"/>
  <c r="AP115" i="14"/>
  <c r="AP116" i="14"/>
  <c r="AP117" i="14"/>
  <c r="AP118" i="14"/>
  <c r="AP119" i="14"/>
  <c r="AP120" i="14"/>
  <c r="AP121" i="14"/>
  <c r="AP122" i="14"/>
  <c r="AP123" i="14"/>
  <c r="AP124" i="14"/>
  <c r="AP125" i="14"/>
  <c r="AP126" i="14"/>
  <c r="AP127" i="14"/>
  <c r="AP128" i="14"/>
  <c r="AP129" i="14"/>
  <c r="AP130" i="14"/>
  <c r="AP131" i="14"/>
  <c r="AP132" i="14"/>
  <c r="AP133" i="14"/>
  <c r="AP134" i="14"/>
  <c r="AP135" i="14"/>
  <c r="AP136" i="14"/>
  <c r="AP137" i="14"/>
  <c r="AP138" i="14"/>
  <c r="AP139" i="14"/>
  <c r="AP140" i="14"/>
  <c r="AP141" i="14"/>
  <c r="AP142" i="14"/>
  <c r="AP143" i="14"/>
  <c r="AP144" i="14"/>
  <c r="AP145" i="14"/>
  <c r="AP146" i="14"/>
  <c r="AP147" i="14"/>
  <c r="AP148" i="14"/>
  <c r="AP149" i="14"/>
  <c r="AP150" i="14"/>
  <c r="AP151" i="14"/>
  <c r="AP152" i="14"/>
  <c r="AP153" i="14"/>
  <c r="AP154" i="14"/>
  <c r="AP155" i="14"/>
  <c r="AP156" i="14"/>
  <c r="AP157" i="14"/>
  <c r="AP158" i="14"/>
  <c r="AP159" i="14"/>
  <c r="AP160" i="14"/>
  <c r="AP161" i="14"/>
  <c r="AP162" i="14"/>
  <c r="AP163" i="14"/>
  <c r="AP164" i="14"/>
  <c r="AP165" i="14"/>
  <c r="AP166" i="14"/>
  <c r="AP167" i="14"/>
  <c r="AP168" i="14"/>
  <c r="AP169" i="14"/>
  <c r="AP170" i="14"/>
  <c r="AP171" i="14"/>
  <c r="AP172" i="14"/>
  <c r="AP173" i="14"/>
  <c r="AP174" i="14"/>
  <c r="AP175" i="14"/>
  <c r="AP176" i="14"/>
  <c r="AP177" i="14"/>
  <c r="AP178" i="14"/>
  <c r="AP179" i="14"/>
  <c r="AP180" i="14"/>
  <c r="AP181" i="14"/>
  <c r="AP182" i="14"/>
  <c r="AP183" i="14"/>
  <c r="AP184" i="14"/>
  <c r="AP185" i="14"/>
  <c r="AP186" i="14"/>
  <c r="AP187" i="14"/>
  <c r="AP188" i="14"/>
  <c r="AP189" i="14"/>
  <c r="AP190" i="14"/>
  <c r="AP191" i="14"/>
  <c r="AP192" i="14"/>
  <c r="AP193" i="14"/>
  <c r="AP194" i="14"/>
  <c r="AP195" i="14"/>
  <c r="AP196" i="14"/>
  <c r="AP197" i="14"/>
  <c r="AP198" i="14"/>
  <c r="AP199" i="14"/>
  <c r="AP200" i="14"/>
  <c r="AP201" i="14"/>
  <c r="AP202" i="14"/>
  <c r="AP203" i="14"/>
  <c r="AP204" i="14"/>
  <c r="AP205" i="14"/>
  <c r="AP6" i="14"/>
  <c r="AH7" i="14"/>
  <c r="AH8" i="14"/>
  <c r="AH9" i="14"/>
  <c r="AH10" i="14"/>
  <c r="AD12" i="14"/>
  <c r="AH12" i="14" s="1"/>
  <c r="AD13" i="14"/>
  <c r="AD14" i="14"/>
  <c r="AD15" i="14"/>
  <c r="AF15" i="14" s="1"/>
  <c r="AD16" i="14"/>
  <c r="AF16" i="14" s="1"/>
  <c r="AD17" i="14"/>
  <c r="AF17" i="14" s="1"/>
  <c r="AD18" i="14"/>
  <c r="AF18" i="14" s="1"/>
  <c r="AF19" i="14"/>
  <c r="AD20" i="14"/>
  <c r="AF20" i="14" s="1"/>
  <c r="AD21" i="14"/>
  <c r="AF21" i="14" s="1"/>
  <c r="AF22" i="14"/>
  <c r="AD23" i="14"/>
  <c r="AF23" i="14" s="1"/>
  <c r="AH24" i="14"/>
  <c r="AH25" i="14"/>
  <c r="AD27" i="14"/>
  <c r="AD28" i="14"/>
  <c r="AH28" i="14" s="1"/>
  <c r="AD29" i="14"/>
  <c r="AH29" i="14" s="1"/>
  <c r="AD30" i="14"/>
  <c r="AD31" i="14"/>
  <c r="AD32" i="14"/>
  <c r="AH32" i="14" s="1"/>
  <c r="AD33" i="14"/>
  <c r="AH33" i="14" s="1"/>
  <c r="AD34" i="14"/>
  <c r="AH34" i="14" s="1"/>
  <c r="AD36" i="14"/>
  <c r="AD37" i="14"/>
  <c r="AD38" i="14"/>
  <c r="AD39" i="14"/>
  <c r="AD40" i="14"/>
  <c r="AH40" i="14" s="1"/>
  <c r="AD41" i="14"/>
  <c r="AD42" i="14"/>
  <c r="AH42" i="14" s="1"/>
  <c r="AD43" i="14"/>
  <c r="AH43" i="14" s="1"/>
  <c r="AD44" i="14"/>
  <c r="AH44" i="14" s="1"/>
  <c r="AD45" i="14"/>
  <c r="AH45" i="14" s="1"/>
  <c r="AD46" i="14"/>
  <c r="AH46" i="14" s="1"/>
  <c r="AD47" i="14"/>
  <c r="AD48" i="14"/>
  <c r="AH48" i="14" s="1"/>
  <c r="AD49" i="14"/>
  <c r="AD50" i="14"/>
  <c r="AH50" i="14" s="1"/>
  <c r="AH51" i="14"/>
  <c r="AD52" i="14"/>
  <c r="AH54" i="14"/>
  <c r="AH55" i="14"/>
  <c r="AH56" i="14"/>
  <c r="AF57" i="14"/>
  <c r="AD58" i="14"/>
  <c r="AD59" i="14"/>
  <c r="AD60" i="14"/>
  <c r="AD61" i="14"/>
  <c r="AD62" i="14"/>
  <c r="AD63" i="14"/>
  <c r="AD64" i="14"/>
  <c r="AD65" i="14"/>
  <c r="AD66" i="14"/>
  <c r="AD67" i="14"/>
  <c r="AD68" i="14"/>
  <c r="AD69" i="14"/>
  <c r="AD70" i="14"/>
  <c r="AD71" i="14"/>
  <c r="AD72" i="14"/>
  <c r="AD73" i="14"/>
  <c r="AD74" i="14"/>
  <c r="AD75" i="14"/>
  <c r="AD76" i="14"/>
  <c r="AD77" i="14"/>
  <c r="AD78" i="14"/>
  <c r="AD79" i="14"/>
  <c r="AD80" i="14"/>
  <c r="AD81" i="14"/>
  <c r="AD82" i="14"/>
  <c r="AD83" i="14"/>
  <c r="AD84" i="14"/>
  <c r="AD85" i="14"/>
  <c r="AD86" i="14"/>
  <c r="AD87" i="14"/>
  <c r="AD88" i="14"/>
  <c r="AD89" i="14"/>
  <c r="AD90" i="14"/>
  <c r="AD91" i="14"/>
  <c r="AD92" i="14"/>
  <c r="AD93" i="14"/>
  <c r="AD94" i="14"/>
  <c r="AD95" i="14"/>
  <c r="AD96" i="14"/>
  <c r="AD97" i="14"/>
  <c r="AD98" i="14"/>
  <c r="AD99" i="14"/>
  <c r="AD100" i="14"/>
  <c r="AD101" i="14"/>
  <c r="AD102" i="14"/>
  <c r="AD103" i="14"/>
  <c r="AD104" i="14"/>
  <c r="AD105" i="14"/>
  <c r="AD106" i="14"/>
  <c r="AD107" i="14"/>
  <c r="AD108" i="14"/>
  <c r="AD109" i="14"/>
  <c r="AD110" i="14"/>
  <c r="AD111" i="14"/>
  <c r="AD112" i="14"/>
  <c r="AD113" i="14"/>
  <c r="AD114" i="14"/>
  <c r="AD115" i="14"/>
  <c r="AD116" i="14"/>
  <c r="AD117" i="14"/>
  <c r="AD118" i="14"/>
  <c r="AD119" i="14"/>
  <c r="AD120" i="14"/>
  <c r="AD121" i="14"/>
  <c r="AD122" i="14"/>
  <c r="AD123" i="14"/>
  <c r="AD124" i="14"/>
  <c r="AD125" i="14"/>
  <c r="AD126" i="14"/>
  <c r="AD127" i="14"/>
  <c r="AD128" i="14"/>
  <c r="AD129" i="14"/>
  <c r="AD130" i="14"/>
  <c r="AD131" i="14"/>
  <c r="AD132" i="14"/>
  <c r="AD133" i="14"/>
  <c r="AD134" i="14"/>
  <c r="AD135" i="14"/>
  <c r="AD136" i="14"/>
  <c r="AD137" i="14"/>
  <c r="AD138" i="14"/>
  <c r="AD139" i="14"/>
  <c r="AD140" i="14"/>
  <c r="AD141" i="14"/>
  <c r="AD142" i="14"/>
  <c r="AD143" i="14"/>
  <c r="AD144" i="14"/>
  <c r="AD145" i="14"/>
  <c r="AD146" i="14"/>
  <c r="AD147" i="14"/>
  <c r="AD148" i="14"/>
  <c r="AD149" i="14"/>
  <c r="AD150" i="14"/>
  <c r="AD151" i="14"/>
  <c r="AD152" i="14"/>
  <c r="AD153" i="14"/>
  <c r="AD154" i="14"/>
  <c r="AD155" i="14"/>
  <c r="AD156" i="14"/>
  <c r="AD157" i="14"/>
  <c r="AD158" i="14"/>
  <c r="AD159" i="14"/>
  <c r="AD160" i="14"/>
  <c r="AD161" i="14"/>
  <c r="AD162" i="14"/>
  <c r="AD163" i="14"/>
  <c r="AD164" i="14"/>
  <c r="AD165" i="14"/>
  <c r="AD166" i="14"/>
  <c r="AD167" i="14"/>
  <c r="AD168" i="14"/>
  <c r="AD169" i="14"/>
  <c r="AD170" i="14"/>
  <c r="AD171" i="14"/>
  <c r="AD172" i="14"/>
  <c r="AD173" i="14"/>
  <c r="AD174" i="14"/>
  <c r="AD175" i="14"/>
  <c r="AD176" i="14"/>
  <c r="AD177" i="14"/>
  <c r="AD178" i="14"/>
  <c r="AD179" i="14"/>
  <c r="AD180" i="14"/>
  <c r="AD181" i="14"/>
  <c r="AD182" i="14"/>
  <c r="AD183" i="14"/>
  <c r="AD184" i="14"/>
  <c r="AD185" i="14"/>
  <c r="AD186" i="14"/>
  <c r="AD187" i="14"/>
  <c r="AD188" i="14"/>
  <c r="AD189" i="14"/>
  <c r="AD190" i="14"/>
  <c r="AD191" i="14"/>
  <c r="AD192" i="14"/>
  <c r="AD193" i="14"/>
  <c r="AD194" i="14"/>
  <c r="AD195" i="14"/>
  <c r="AD196" i="14"/>
  <c r="AD197" i="14"/>
  <c r="AD198" i="14"/>
  <c r="AD199" i="14"/>
  <c r="AD200" i="14"/>
  <c r="AD201" i="14"/>
  <c r="AD202" i="14"/>
  <c r="AD203" i="14"/>
  <c r="AD204" i="14"/>
  <c r="AD205" i="14"/>
  <c r="AD6" i="14"/>
  <c r="AH6" i="14" s="1"/>
  <c r="AH11" i="14"/>
  <c r="AH13" i="14"/>
  <c r="AH14" i="14"/>
  <c r="AH22" i="14"/>
  <c r="AH26" i="14"/>
  <c r="AH27" i="14"/>
  <c r="AH30" i="14"/>
  <c r="AH31" i="14"/>
  <c r="AH35" i="14"/>
  <c r="AH36" i="14"/>
  <c r="AH37" i="14"/>
  <c r="AH38" i="14"/>
  <c r="AH39" i="14"/>
  <c r="AH41" i="14"/>
  <c r="AH47" i="14"/>
  <c r="AH49" i="14"/>
  <c r="AH52" i="14"/>
  <c r="AH53" i="14"/>
  <c r="AH57" i="14"/>
  <c r="AH58" i="14"/>
  <c r="AH59" i="14"/>
  <c r="AH60" i="14"/>
  <c r="AH61" i="14"/>
  <c r="AH62" i="14"/>
  <c r="AH63" i="14"/>
  <c r="AH64" i="14"/>
  <c r="AH65" i="14"/>
  <c r="AH66" i="14"/>
  <c r="AH67" i="14"/>
  <c r="AH68" i="14"/>
  <c r="AH69" i="14"/>
  <c r="AH70" i="14"/>
  <c r="AH71" i="14"/>
  <c r="AH72" i="14"/>
  <c r="AH73" i="14"/>
  <c r="AH74" i="14"/>
  <c r="AH75" i="14"/>
  <c r="AH76" i="14"/>
  <c r="AH77" i="14"/>
  <c r="AH78" i="14"/>
  <c r="AH79" i="14"/>
  <c r="AH80" i="14"/>
  <c r="AH81" i="14"/>
  <c r="AH82" i="14"/>
  <c r="AH83" i="14"/>
  <c r="AH84" i="14"/>
  <c r="AH85" i="14"/>
  <c r="AH86" i="14"/>
  <c r="AH87" i="14"/>
  <c r="AH88" i="14"/>
  <c r="AH89" i="14"/>
  <c r="AH90" i="14"/>
  <c r="AH91" i="14"/>
  <c r="AH92" i="14"/>
  <c r="AH93" i="14"/>
  <c r="AH94" i="14"/>
  <c r="AH95" i="14"/>
  <c r="AH96" i="14"/>
  <c r="AH97" i="14"/>
  <c r="AH98" i="14"/>
  <c r="AH99" i="14"/>
  <c r="AH100" i="14"/>
  <c r="AH101" i="14"/>
  <c r="AH102" i="14"/>
  <c r="AH103" i="14"/>
  <c r="AH104" i="14"/>
  <c r="AH105" i="14"/>
  <c r="AH106" i="14"/>
  <c r="AH107" i="14"/>
  <c r="AH108" i="14"/>
  <c r="AH109" i="14"/>
  <c r="AH110" i="14"/>
  <c r="AH111" i="14"/>
  <c r="AH112" i="14"/>
  <c r="AH113" i="14"/>
  <c r="AH114" i="14"/>
  <c r="AH115" i="14"/>
  <c r="AH116" i="14"/>
  <c r="AH117" i="14"/>
  <c r="AH118" i="14"/>
  <c r="AH119" i="14"/>
  <c r="AH120" i="14"/>
  <c r="AH121" i="14"/>
  <c r="AH122" i="14"/>
  <c r="AH123" i="14"/>
  <c r="AH124" i="14"/>
  <c r="AH125" i="14"/>
  <c r="AH126" i="14"/>
  <c r="AH127" i="14"/>
  <c r="AH128" i="14"/>
  <c r="AH129" i="14"/>
  <c r="AH130" i="14"/>
  <c r="AH131" i="14"/>
  <c r="AH132" i="14"/>
  <c r="AH133" i="14"/>
  <c r="AH134" i="14"/>
  <c r="AH135" i="14"/>
  <c r="AH136" i="14"/>
  <c r="AH137" i="14"/>
  <c r="AH138" i="14"/>
  <c r="AH139" i="14"/>
  <c r="AH140" i="14"/>
  <c r="AH141" i="14"/>
  <c r="AH142" i="14"/>
  <c r="AH143" i="14"/>
  <c r="AH144" i="14"/>
  <c r="AH145" i="14"/>
  <c r="AH146" i="14"/>
  <c r="AH147" i="14"/>
  <c r="AH148" i="14"/>
  <c r="AH149" i="14"/>
  <c r="AH150" i="14"/>
  <c r="AH151" i="14"/>
  <c r="AH152" i="14"/>
  <c r="AH153" i="14"/>
  <c r="AH154" i="14"/>
  <c r="AH155" i="14"/>
  <c r="AH156" i="14"/>
  <c r="AH157" i="14"/>
  <c r="AH158" i="14"/>
  <c r="AH159" i="14"/>
  <c r="AH160" i="14"/>
  <c r="AH161" i="14"/>
  <c r="AH162" i="14"/>
  <c r="AH163" i="14"/>
  <c r="AH164" i="14"/>
  <c r="AH165" i="14"/>
  <c r="AH166" i="14"/>
  <c r="AH167" i="14"/>
  <c r="AH168" i="14"/>
  <c r="AH169" i="14"/>
  <c r="AH170" i="14"/>
  <c r="AH171" i="14"/>
  <c r="AH172" i="14"/>
  <c r="AH173" i="14"/>
  <c r="AH174" i="14"/>
  <c r="AH175" i="14"/>
  <c r="AH176" i="14"/>
  <c r="AH177" i="14"/>
  <c r="AH178" i="14"/>
  <c r="AH179" i="14"/>
  <c r="AH180" i="14"/>
  <c r="AH181" i="14"/>
  <c r="AH182" i="14"/>
  <c r="AH183" i="14"/>
  <c r="AH184" i="14"/>
  <c r="AH185" i="14"/>
  <c r="AH186" i="14"/>
  <c r="AH187" i="14"/>
  <c r="AH188" i="14"/>
  <c r="AH189" i="14"/>
  <c r="AH190" i="14"/>
  <c r="AH191" i="14"/>
  <c r="AH192" i="14"/>
  <c r="AH193" i="14"/>
  <c r="AH194" i="14"/>
  <c r="AH195" i="14"/>
  <c r="AH196" i="14"/>
  <c r="AH197" i="14"/>
  <c r="AH198" i="14"/>
  <c r="AH199" i="14"/>
  <c r="AH200" i="14"/>
  <c r="AH201" i="14"/>
  <c r="AH202" i="14"/>
  <c r="AH203" i="14"/>
  <c r="AH204" i="14"/>
  <c r="AH205" i="14"/>
  <c r="AF13" i="14"/>
  <c r="AF14" i="14"/>
  <c r="AF27" i="14"/>
  <c r="AF30" i="14"/>
  <c r="AF31" i="14"/>
  <c r="AF36" i="14"/>
  <c r="AF37" i="14"/>
  <c r="AF38" i="14"/>
  <c r="AF39" i="14"/>
  <c r="AF41" i="14"/>
  <c r="AF47" i="14"/>
  <c r="AF49" i="14"/>
  <c r="AF52" i="14"/>
  <c r="AF58" i="14"/>
  <c r="AF59" i="14"/>
  <c r="AF60" i="14"/>
  <c r="AF61" i="14"/>
  <c r="AF62" i="14"/>
  <c r="AF63" i="14"/>
  <c r="AF64" i="14"/>
  <c r="AF65" i="14"/>
  <c r="AF66" i="14"/>
  <c r="AF67" i="14"/>
  <c r="AF68" i="14"/>
  <c r="AF69" i="14"/>
  <c r="AF70" i="14"/>
  <c r="AF71" i="14"/>
  <c r="AF72" i="14"/>
  <c r="AF73" i="14"/>
  <c r="AF74" i="14"/>
  <c r="AF75" i="14"/>
  <c r="AF76" i="14"/>
  <c r="AF77" i="14"/>
  <c r="AF78" i="14"/>
  <c r="AF79" i="14"/>
  <c r="AF80" i="14"/>
  <c r="AF81" i="14"/>
  <c r="AF82" i="14"/>
  <c r="AF83" i="14"/>
  <c r="AF84" i="14"/>
  <c r="AF85" i="14"/>
  <c r="AF86" i="14"/>
  <c r="AF87" i="14"/>
  <c r="AF88" i="14"/>
  <c r="AF89" i="14"/>
  <c r="AF90" i="14"/>
  <c r="AF91" i="14"/>
  <c r="AF92" i="14"/>
  <c r="AF93" i="14"/>
  <c r="AF94" i="14"/>
  <c r="AF95" i="14"/>
  <c r="AF96" i="14"/>
  <c r="AF97" i="14"/>
  <c r="AF98" i="14"/>
  <c r="AF99" i="14"/>
  <c r="AF100" i="14"/>
  <c r="AF101" i="14"/>
  <c r="AF102" i="14"/>
  <c r="AF103" i="14"/>
  <c r="AF104" i="14"/>
  <c r="AF105" i="14"/>
  <c r="AF106" i="14"/>
  <c r="AF107" i="14"/>
  <c r="AF108" i="14"/>
  <c r="AF109" i="14"/>
  <c r="AF110" i="14"/>
  <c r="AF111" i="14"/>
  <c r="AF112" i="14"/>
  <c r="AF113" i="14"/>
  <c r="AF114" i="14"/>
  <c r="AF115" i="14"/>
  <c r="AF116" i="14"/>
  <c r="AF117" i="14"/>
  <c r="AF118" i="14"/>
  <c r="AF119" i="14"/>
  <c r="AF120" i="14"/>
  <c r="AF121" i="14"/>
  <c r="AF122" i="14"/>
  <c r="AF123" i="14"/>
  <c r="AF124" i="14"/>
  <c r="AF125" i="14"/>
  <c r="AF126" i="14"/>
  <c r="AF127" i="14"/>
  <c r="AF128" i="14"/>
  <c r="AF129" i="14"/>
  <c r="AF130" i="14"/>
  <c r="AF131" i="14"/>
  <c r="AF132" i="14"/>
  <c r="AF133" i="14"/>
  <c r="AF134" i="14"/>
  <c r="AF135" i="14"/>
  <c r="AF136" i="14"/>
  <c r="AF137" i="14"/>
  <c r="AF138" i="14"/>
  <c r="AF139" i="14"/>
  <c r="AF140" i="14"/>
  <c r="AF141" i="14"/>
  <c r="AF142" i="14"/>
  <c r="AF143" i="14"/>
  <c r="AF144" i="14"/>
  <c r="AF145" i="14"/>
  <c r="AF146" i="14"/>
  <c r="AF147" i="14"/>
  <c r="AF148" i="14"/>
  <c r="AF149" i="14"/>
  <c r="AF150" i="14"/>
  <c r="AF151" i="14"/>
  <c r="AF152" i="14"/>
  <c r="AF153" i="14"/>
  <c r="AF154" i="14"/>
  <c r="AF155" i="14"/>
  <c r="AF156" i="14"/>
  <c r="AF157" i="14"/>
  <c r="AF158" i="14"/>
  <c r="AF159" i="14"/>
  <c r="AF160" i="14"/>
  <c r="AF161" i="14"/>
  <c r="AF162" i="14"/>
  <c r="AF163" i="14"/>
  <c r="AF164" i="14"/>
  <c r="AF165" i="14"/>
  <c r="AF166" i="14"/>
  <c r="AF167" i="14"/>
  <c r="AF168" i="14"/>
  <c r="AF169" i="14"/>
  <c r="AF170" i="14"/>
  <c r="AF171" i="14"/>
  <c r="AF172" i="14"/>
  <c r="AF173" i="14"/>
  <c r="AF174" i="14"/>
  <c r="AF175" i="14"/>
  <c r="AF176" i="14"/>
  <c r="AF177" i="14"/>
  <c r="AF178" i="14"/>
  <c r="AF179" i="14"/>
  <c r="AF180" i="14"/>
  <c r="AF181" i="14"/>
  <c r="AF182" i="14"/>
  <c r="AF183" i="14"/>
  <c r="AF184" i="14"/>
  <c r="AF185" i="14"/>
  <c r="AF186" i="14"/>
  <c r="AF187" i="14"/>
  <c r="AF188" i="14"/>
  <c r="AF189" i="14"/>
  <c r="AF190" i="14"/>
  <c r="AF191" i="14"/>
  <c r="AF192" i="14"/>
  <c r="AF193" i="14"/>
  <c r="AF194" i="14"/>
  <c r="AF195" i="14"/>
  <c r="AF196" i="14"/>
  <c r="AF197" i="14"/>
  <c r="AF198" i="14"/>
  <c r="AF199" i="14"/>
  <c r="AF200" i="14"/>
  <c r="AF201" i="14"/>
  <c r="AF202" i="14"/>
  <c r="AF203" i="14"/>
  <c r="AF204" i="14"/>
  <c r="AF205" i="14"/>
  <c r="AN9" i="14"/>
  <c r="AN12" i="14"/>
  <c r="AN13" i="14"/>
  <c r="AN14" i="14"/>
  <c r="AN19" i="14"/>
  <c r="AN21" i="14"/>
  <c r="AN27" i="14"/>
  <c r="AN30" i="14"/>
  <c r="AN31" i="14"/>
  <c r="AN32" i="14"/>
  <c r="AN36" i="14"/>
  <c r="AN37" i="14"/>
  <c r="AN38" i="14"/>
  <c r="AN39" i="14"/>
  <c r="AN40" i="14"/>
  <c r="AN41" i="14"/>
  <c r="AN42" i="14"/>
  <c r="AN46" i="14"/>
  <c r="AN47" i="14"/>
  <c r="AN48" i="14"/>
  <c r="AN49" i="14"/>
  <c r="AN50" i="14"/>
  <c r="AN51" i="14"/>
  <c r="AN52" i="14"/>
  <c r="AN53" i="14"/>
  <c r="AN54" i="14"/>
  <c r="AN55" i="14"/>
  <c r="AN56" i="14"/>
  <c r="AN57" i="14"/>
  <c r="AN58" i="14"/>
  <c r="AN59" i="14"/>
  <c r="AN60" i="14"/>
  <c r="AN61" i="14"/>
  <c r="AN62" i="14"/>
  <c r="AN63" i="14"/>
  <c r="AN64" i="14"/>
  <c r="AN65" i="14"/>
  <c r="AN66" i="14"/>
  <c r="AN67" i="14"/>
  <c r="AN68" i="14"/>
  <c r="AN69" i="14"/>
  <c r="AN70" i="14"/>
  <c r="AN71" i="14"/>
  <c r="AN72" i="14"/>
  <c r="AN73" i="14"/>
  <c r="AN74" i="14"/>
  <c r="AN75" i="14"/>
  <c r="AN76" i="14"/>
  <c r="AN77" i="14"/>
  <c r="AN78" i="14"/>
  <c r="AN79" i="14"/>
  <c r="AN80" i="14"/>
  <c r="AN81" i="14"/>
  <c r="AN82" i="14"/>
  <c r="AN83" i="14"/>
  <c r="AN84" i="14"/>
  <c r="AN85" i="14"/>
  <c r="AN86" i="14"/>
  <c r="AN87" i="14"/>
  <c r="AN88" i="14"/>
  <c r="AN89" i="14"/>
  <c r="AN90" i="14"/>
  <c r="AN91" i="14"/>
  <c r="AN92" i="14"/>
  <c r="AN93" i="14"/>
  <c r="AN94" i="14"/>
  <c r="AN95" i="14"/>
  <c r="AN96" i="14"/>
  <c r="AN97" i="14"/>
  <c r="AN98" i="14"/>
  <c r="AN99" i="14"/>
  <c r="AN100" i="14"/>
  <c r="AN101" i="14"/>
  <c r="AN102" i="14"/>
  <c r="AN103" i="14"/>
  <c r="AN104" i="14"/>
  <c r="AN105" i="14"/>
  <c r="AN106" i="14"/>
  <c r="AN107" i="14"/>
  <c r="AN108" i="14"/>
  <c r="AN109" i="14"/>
  <c r="AN110" i="14"/>
  <c r="AN111" i="14"/>
  <c r="AN112" i="14"/>
  <c r="AN113" i="14"/>
  <c r="AN114" i="14"/>
  <c r="AN115" i="14"/>
  <c r="AN116" i="14"/>
  <c r="AN117" i="14"/>
  <c r="AN118" i="14"/>
  <c r="AN119" i="14"/>
  <c r="AN120" i="14"/>
  <c r="AN121" i="14"/>
  <c r="AN122" i="14"/>
  <c r="AN123" i="14"/>
  <c r="AN124" i="14"/>
  <c r="AN125" i="14"/>
  <c r="AN126" i="14"/>
  <c r="AN127" i="14"/>
  <c r="AN128" i="14"/>
  <c r="AN129" i="14"/>
  <c r="AN130" i="14"/>
  <c r="AN131" i="14"/>
  <c r="AN132" i="14"/>
  <c r="AN133" i="14"/>
  <c r="AN134" i="14"/>
  <c r="AN135" i="14"/>
  <c r="AN136" i="14"/>
  <c r="AN137" i="14"/>
  <c r="AN138" i="14"/>
  <c r="AN139" i="14"/>
  <c r="AN140" i="14"/>
  <c r="AN141" i="14"/>
  <c r="AN142" i="14"/>
  <c r="AN143" i="14"/>
  <c r="AN144" i="14"/>
  <c r="AN145" i="14"/>
  <c r="AN146" i="14"/>
  <c r="AN147" i="14"/>
  <c r="AN148" i="14"/>
  <c r="AN149" i="14"/>
  <c r="AN150" i="14"/>
  <c r="AN151" i="14"/>
  <c r="AN152" i="14"/>
  <c r="AN153" i="14"/>
  <c r="AN154" i="14"/>
  <c r="AN155" i="14"/>
  <c r="AN156" i="14"/>
  <c r="AN157" i="14"/>
  <c r="AN158" i="14"/>
  <c r="AN159" i="14"/>
  <c r="AN160" i="14"/>
  <c r="AN161" i="14"/>
  <c r="AN162" i="14"/>
  <c r="AN163" i="14"/>
  <c r="AN164" i="14"/>
  <c r="AN165" i="14"/>
  <c r="AN166" i="14"/>
  <c r="AN167" i="14"/>
  <c r="AN168" i="14"/>
  <c r="AN169" i="14"/>
  <c r="AN170" i="14"/>
  <c r="AN171" i="14"/>
  <c r="AN172" i="14"/>
  <c r="AN173" i="14"/>
  <c r="AN174" i="14"/>
  <c r="AN175" i="14"/>
  <c r="AN176" i="14"/>
  <c r="AN177" i="14"/>
  <c r="AN178" i="14"/>
  <c r="AN179" i="14"/>
  <c r="AN180" i="14"/>
  <c r="AN181" i="14"/>
  <c r="AN182" i="14"/>
  <c r="AN183" i="14"/>
  <c r="AN184" i="14"/>
  <c r="AN185" i="14"/>
  <c r="AN186" i="14"/>
  <c r="AN187" i="14"/>
  <c r="AN188" i="14"/>
  <c r="AN189" i="14"/>
  <c r="AN190" i="14"/>
  <c r="AN191" i="14"/>
  <c r="AN192" i="14"/>
  <c r="AN193" i="14"/>
  <c r="AN194" i="14"/>
  <c r="AN195" i="14"/>
  <c r="AN196" i="14"/>
  <c r="AN197" i="14"/>
  <c r="AN198" i="14"/>
  <c r="AN199" i="14"/>
  <c r="AN200" i="14"/>
  <c r="AN201" i="14"/>
  <c r="AN202" i="14"/>
  <c r="AN203" i="14"/>
  <c r="AN204" i="14"/>
  <c r="AN205" i="14"/>
  <c r="AJ8" i="14"/>
  <c r="AJ9" i="14"/>
  <c r="AJ10" i="14"/>
  <c r="AJ13" i="14"/>
  <c r="AJ14" i="14"/>
  <c r="AJ15" i="14"/>
  <c r="AJ16" i="14"/>
  <c r="AJ17" i="14"/>
  <c r="AJ18" i="14"/>
  <c r="AJ19" i="14"/>
  <c r="AJ20" i="14"/>
  <c r="AJ21" i="14"/>
  <c r="AJ22" i="14"/>
  <c r="AJ23" i="14"/>
  <c r="AJ24" i="14"/>
  <c r="AJ25" i="14"/>
  <c r="AJ26" i="14"/>
  <c r="AJ27" i="14"/>
  <c r="AJ28" i="14"/>
  <c r="AJ29" i="14"/>
  <c r="AJ30" i="14"/>
  <c r="AJ31" i="14"/>
  <c r="AJ32" i="14"/>
  <c r="AJ33" i="14"/>
  <c r="AJ34" i="14"/>
  <c r="AJ35" i="14"/>
  <c r="AJ36" i="14"/>
  <c r="AJ37" i="14"/>
  <c r="AJ38" i="14"/>
  <c r="AJ39" i="14"/>
  <c r="AJ40" i="14"/>
  <c r="AJ41" i="14"/>
  <c r="AJ42" i="14"/>
  <c r="AJ43" i="14"/>
  <c r="AJ44" i="14"/>
  <c r="AJ45" i="14"/>
  <c r="AJ46" i="14"/>
  <c r="AJ47" i="14"/>
  <c r="AJ48" i="14"/>
  <c r="AJ49" i="14"/>
  <c r="AJ50" i="14"/>
  <c r="AJ51" i="14"/>
  <c r="AJ52" i="14"/>
  <c r="AJ54" i="14"/>
  <c r="AJ57" i="14"/>
  <c r="AJ58" i="14"/>
  <c r="AJ59" i="14"/>
  <c r="AJ60" i="14"/>
  <c r="AJ61" i="14"/>
  <c r="AJ62" i="14"/>
  <c r="AJ63" i="14"/>
  <c r="AJ64" i="14"/>
  <c r="AJ65" i="14"/>
  <c r="AJ66" i="14"/>
  <c r="AJ67" i="14"/>
  <c r="AJ68" i="14"/>
  <c r="AJ69" i="14"/>
  <c r="AJ70" i="14"/>
  <c r="AJ71" i="14"/>
  <c r="AJ72" i="14"/>
  <c r="AJ73" i="14"/>
  <c r="AJ74" i="14"/>
  <c r="AJ75" i="14"/>
  <c r="AJ76" i="14"/>
  <c r="AJ77" i="14"/>
  <c r="AJ78" i="14"/>
  <c r="AJ79" i="14"/>
  <c r="AJ80" i="14"/>
  <c r="AJ81" i="14"/>
  <c r="AJ82" i="14"/>
  <c r="AJ83" i="14"/>
  <c r="AJ84" i="14"/>
  <c r="AJ85" i="14"/>
  <c r="AJ86" i="14"/>
  <c r="AJ87" i="14"/>
  <c r="AJ88" i="14"/>
  <c r="AJ89" i="14"/>
  <c r="AJ90" i="14"/>
  <c r="AJ91" i="14"/>
  <c r="AJ92" i="14"/>
  <c r="AJ93" i="14"/>
  <c r="AJ94" i="14"/>
  <c r="AJ95" i="14"/>
  <c r="AJ96" i="14"/>
  <c r="AJ97" i="14"/>
  <c r="AJ98" i="14"/>
  <c r="AJ99" i="14"/>
  <c r="AJ100" i="14"/>
  <c r="AJ101" i="14"/>
  <c r="AJ102" i="14"/>
  <c r="AJ103" i="14"/>
  <c r="AJ104" i="14"/>
  <c r="AJ105" i="14"/>
  <c r="AJ106" i="14"/>
  <c r="AJ107" i="14"/>
  <c r="AJ108" i="14"/>
  <c r="AJ109" i="14"/>
  <c r="AJ110" i="14"/>
  <c r="AJ111" i="14"/>
  <c r="AJ112" i="14"/>
  <c r="AJ113" i="14"/>
  <c r="AJ114" i="14"/>
  <c r="AJ115" i="14"/>
  <c r="AJ116" i="14"/>
  <c r="AJ117" i="14"/>
  <c r="AJ118" i="14"/>
  <c r="AJ119" i="14"/>
  <c r="AJ120" i="14"/>
  <c r="AJ121" i="14"/>
  <c r="AJ122" i="14"/>
  <c r="AJ123" i="14"/>
  <c r="AJ124" i="14"/>
  <c r="AJ125" i="14"/>
  <c r="AJ126" i="14"/>
  <c r="AJ127" i="14"/>
  <c r="AJ128" i="14"/>
  <c r="AJ129" i="14"/>
  <c r="AJ130" i="14"/>
  <c r="AJ131" i="14"/>
  <c r="AJ132" i="14"/>
  <c r="AJ133" i="14"/>
  <c r="AJ134" i="14"/>
  <c r="AJ135" i="14"/>
  <c r="AJ136" i="14"/>
  <c r="AJ137" i="14"/>
  <c r="AJ138" i="14"/>
  <c r="AJ139" i="14"/>
  <c r="AJ140" i="14"/>
  <c r="AJ141" i="14"/>
  <c r="AJ142" i="14"/>
  <c r="AJ143" i="14"/>
  <c r="AJ144" i="14"/>
  <c r="AJ145" i="14"/>
  <c r="AJ146" i="14"/>
  <c r="AJ147" i="14"/>
  <c r="AJ148" i="14"/>
  <c r="AJ149" i="14"/>
  <c r="AJ150" i="14"/>
  <c r="AJ151" i="14"/>
  <c r="AJ152" i="14"/>
  <c r="AJ153" i="14"/>
  <c r="AJ154" i="14"/>
  <c r="AJ155" i="14"/>
  <c r="AJ156" i="14"/>
  <c r="AJ157" i="14"/>
  <c r="AJ158" i="14"/>
  <c r="AJ159" i="14"/>
  <c r="AJ160" i="14"/>
  <c r="AJ161" i="14"/>
  <c r="AJ162" i="14"/>
  <c r="AJ163" i="14"/>
  <c r="AJ164" i="14"/>
  <c r="AJ165" i="14"/>
  <c r="AJ166" i="14"/>
  <c r="AJ167" i="14"/>
  <c r="AJ168" i="14"/>
  <c r="AJ169" i="14"/>
  <c r="AJ170" i="14"/>
  <c r="AJ171" i="14"/>
  <c r="AJ172" i="14"/>
  <c r="AJ173" i="14"/>
  <c r="AJ174" i="14"/>
  <c r="AJ175" i="14"/>
  <c r="AJ176" i="14"/>
  <c r="AJ177" i="14"/>
  <c r="AJ178" i="14"/>
  <c r="AJ179" i="14"/>
  <c r="AJ180" i="14"/>
  <c r="AJ181" i="14"/>
  <c r="AJ182" i="14"/>
  <c r="AJ183" i="14"/>
  <c r="AJ184" i="14"/>
  <c r="AJ185" i="14"/>
  <c r="AJ186" i="14"/>
  <c r="AJ187" i="14"/>
  <c r="AJ188" i="14"/>
  <c r="AJ189" i="14"/>
  <c r="AJ190" i="14"/>
  <c r="AJ191" i="14"/>
  <c r="AJ192" i="14"/>
  <c r="AJ193" i="14"/>
  <c r="AJ194" i="14"/>
  <c r="AJ195" i="14"/>
  <c r="AJ196" i="14"/>
  <c r="AJ197" i="14"/>
  <c r="AJ198" i="14"/>
  <c r="AJ199" i="14"/>
  <c r="AJ200" i="14"/>
  <c r="AJ201" i="14"/>
  <c r="AJ202" i="14"/>
  <c r="AJ203" i="14"/>
  <c r="AJ204" i="14"/>
  <c r="AJ205" i="14"/>
  <c r="AJ6" i="14"/>
  <c r="AF56" i="14"/>
  <c r="AF55" i="14"/>
  <c r="AH17" i="14"/>
  <c r="AF11" i="14"/>
  <c r="AF10" i="14"/>
  <c r="AF8" i="14"/>
  <c r="C18" i="24"/>
  <c r="C19" i="24"/>
  <c r="C20" i="24"/>
  <c r="C21" i="24"/>
  <c r="C22" i="24"/>
  <c r="C23" i="24"/>
  <c r="C24" i="24"/>
  <c r="C25" i="24"/>
  <c r="C26" i="24"/>
  <c r="C17" i="24"/>
  <c r="C11" i="24"/>
  <c r="C12" i="24"/>
  <c r="C10" i="24"/>
  <c r="I7" i="21"/>
  <c r="I8" i="21"/>
  <c r="I9" i="21"/>
  <c r="I10" i="21"/>
  <c r="I11" i="21"/>
  <c r="I12" i="21"/>
  <c r="I13" i="21"/>
  <c r="I14" i="21"/>
  <c r="I15" i="21"/>
  <c r="I16" i="21"/>
  <c r="I17" i="21"/>
  <c r="I18" i="21"/>
  <c r="I19" i="21"/>
  <c r="I20" i="21"/>
  <c r="I21" i="21"/>
  <c r="I22" i="21"/>
  <c r="I23" i="21"/>
  <c r="I24" i="21"/>
  <c r="I25" i="21"/>
  <c r="I26" i="21"/>
  <c r="I27" i="21"/>
  <c r="I28" i="21"/>
  <c r="I29" i="21"/>
  <c r="I30" i="21"/>
  <c r="I31" i="21"/>
  <c r="I32" i="21"/>
  <c r="I33" i="21"/>
  <c r="I34" i="21"/>
  <c r="I35" i="21"/>
  <c r="I36" i="21"/>
  <c r="I37" i="21"/>
  <c r="I38" i="21"/>
  <c r="I39" i="21"/>
  <c r="I40" i="21"/>
  <c r="I41" i="21"/>
  <c r="I42" i="21"/>
  <c r="I43" i="21"/>
  <c r="I44" i="21"/>
  <c r="I45" i="21"/>
  <c r="I46" i="21"/>
  <c r="I47" i="21"/>
  <c r="I48" i="21"/>
  <c r="I49" i="21"/>
  <c r="I50" i="21"/>
  <c r="I51" i="21"/>
  <c r="I52" i="21"/>
  <c r="I53" i="21"/>
  <c r="I54" i="21"/>
  <c r="I55" i="21"/>
  <c r="I56" i="21"/>
  <c r="I57" i="21"/>
  <c r="I58" i="21"/>
  <c r="I59" i="21"/>
  <c r="I60" i="21"/>
  <c r="I61" i="21"/>
  <c r="I62" i="21"/>
  <c r="I63" i="21"/>
  <c r="I64" i="21"/>
  <c r="I65" i="21"/>
  <c r="I66" i="21"/>
  <c r="I67" i="21"/>
  <c r="I68" i="21"/>
  <c r="I69" i="21"/>
  <c r="I70" i="21"/>
  <c r="I71" i="21"/>
  <c r="I72" i="21"/>
  <c r="I73" i="21"/>
  <c r="I74" i="21"/>
  <c r="I75" i="21"/>
  <c r="I76" i="21"/>
  <c r="I77" i="21"/>
  <c r="I78" i="21"/>
  <c r="I79" i="21"/>
  <c r="I80" i="21"/>
  <c r="I81" i="21"/>
  <c r="I82" i="21"/>
  <c r="I83" i="21"/>
  <c r="I84" i="21"/>
  <c r="I85" i="21"/>
  <c r="I86" i="21"/>
  <c r="I87" i="21"/>
  <c r="I88" i="21"/>
  <c r="I89" i="21"/>
  <c r="I90" i="21"/>
  <c r="I91" i="21"/>
  <c r="I92" i="21"/>
  <c r="I93" i="21"/>
  <c r="I94" i="21"/>
  <c r="I95" i="21"/>
  <c r="I96" i="21"/>
  <c r="I97" i="21"/>
  <c r="I98" i="21"/>
  <c r="I99" i="21"/>
  <c r="I100" i="21"/>
  <c r="I101" i="21"/>
  <c r="I102" i="21"/>
  <c r="I103" i="21"/>
  <c r="I104" i="21"/>
  <c r="I105" i="21"/>
  <c r="I106" i="21"/>
  <c r="I107" i="21"/>
  <c r="I108" i="21"/>
  <c r="I109" i="21"/>
  <c r="I110" i="21"/>
  <c r="I111" i="21"/>
  <c r="AZ7" i="14"/>
  <c r="AZ8" i="14"/>
  <c r="AZ9" i="14"/>
  <c r="AZ10" i="14"/>
  <c r="AZ11" i="14"/>
  <c r="AZ12" i="14"/>
  <c r="AZ13" i="14"/>
  <c r="AZ14" i="14"/>
  <c r="AZ15" i="14"/>
  <c r="AZ16" i="14"/>
  <c r="AZ17" i="14"/>
  <c r="AZ18" i="14"/>
  <c r="AZ19" i="14"/>
  <c r="AZ20" i="14"/>
  <c r="AZ21" i="14"/>
  <c r="AZ22" i="14"/>
  <c r="AZ23" i="14"/>
  <c r="AZ24" i="14"/>
  <c r="AZ25" i="14"/>
  <c r="AZ26" i="14"/>
  <c r="AZ27" i="14"/>
  <c r="AZ28" i="14"/>
  <c r="AZ29" i="14"/>
  <c r="AZ30" i="14"/>
  <c r="AZ31" i="14"/>
  <c r="AZ32" i="14"/>
  <c r="AZ33" i="14"/>
  <c r="AZ34" i="14"/>
  <c r="AZ35" i="14"/>
  <c r="AZ36" i="14"/>
  <c r="AZ37" i="14"/>
  <c r="AZ38" i="14"/>
  <c r="AZ39" i="14"/>
  <c r="AZ40" i="14"/>
  <c r="AZ41" i="14"/>
  <c r="AZ42" i="14"/>
  <c r="AZ43" i="14"/>
  <c r="AZ44" i="14"/>
  <c r="AZ45" i="14"/>
  <c r="AZ46" i="14"/>
  <c r="AZ47" i="14"/>
  <c r="AZ48" i="14"/>
  <c r="AZ49" i="14"/>
  <c r="AZ50" i="14"/>
  <c r="AZ51" i="14"/>
  <c r="AZ52" i="14"/>
  <c r="AZ53" i="14"/>
  <c r="AZ54" i="14"/>
  <c r="AZ55" i="14"/>
  <c r="AZ56" i="14"/>
  <c r="AZ57" i="14"/>
  <c r="AZ58" i="14"/>
  <c r="AZ59" i="14"/>
  <c r="AZ60" i="14"/>
  <c r="AZ61" i="14"/>
  <c r="AZ62" i="14"/>
  <c r="AZ63" i="14"/>
  <c r="AZ64" i="14"/>
  <c r="AZ65" i="14"/>
  <c r="AZ66" i="14"/>
  <c r="AZ67" i="14"/>
  <c r="AZ68" i="14"/>
  <c r="AZ69" i="14"/>
  <c r="AZ70" i="14"/>
  <c r="AZ71" i="14"/>
  <c r="AZ72" i="14"/>
  <c r="AZ73" i="14"/>
  <c r="AZ74" i="14"/>
  <c r="AZ75" i="14"/>
  <c r="AZ76" i="14"/>
  <c r="AZ77" i="14"/>
  <c r="AZ78" i="14"/>
  <c r="AZ79" i="14"/>
  <c r="AZ80" i="14"/>
  <c r="AZ81" i="14"/>
  <c r="AZ82" i="14"/>
  <c r="AZ83" i="14"/>
  <c r="AZ84" i="14"/>
  <c r="AZ85" i="14"/>
  <c r="AZ86" i="14"/>
  <c r="AZ87" i="14"/>
  <c r="AZ88" i="14"/>
  <c r="AZ89" i="14"/>
  <c r="AZ90" i="14"/>
  <c r="AZ91" i="14"/>
  <c r="AZ92" i="14"/>
  <c r="AZ93" i="14"/>
  <c r="AZ94" i="14"/>
  <c r="AZ95" i="14"/>
  <c r="AZ96" i="14"/>
  <c r="AZ97" i="14"/>
  <c r="AZ98" i="14"/>
  <c r="AZ99" i="14"/>
  <c r="AZ100" i="14"/>
  <c r="AZ101" i="14"/>
  <c r="AZ102" i="14"/>
  <c r="AZ103" i="14"/>
  <c r="AZ104" i="14"/>
  <c r="AZ105" i="14"/>
  <c r="AZ106" i="14"/>
  <c r="AZ107" i="14"/>
  <c r="AZ108" i="14"/>
  <c r="AZ109" i="14"/>
  <c r="AZ110" i="14"/>
  <c r="AZ111" i="14"/>
  <c r="AZ112" i="14"/>
  <c r="AZ113" i="14"/>
  <c r="AZ114" i="14"/>
  <c r="AZ115" i="14"/>
  <c r="AZ116" i="14"/>
  <c r="AZ117" i="14"/>
  <c r="AZ118" i="14"/>
  <c r="AZ119" i="14"/>
  <c r="AZ120" i="14"/>
  <c r="AZ121" i="14"/>
  <c r="AZ122" i="14"/>
  <c r="AZ123" i="14"/>
  <c r="AZ124" i="14"/>
  <c r="AZ125" i="14"/>
  <c r="AZ126" i="14"/>
  <c r="AZ127" i="14"/>
  <c r="AZ128" i="14"/>
  <c r="AZ129" i="14"/>
  <c r="AZ130" i="14"/>
  <c r="AZ131" i="14"/>
  <c r="AZ132" i="14"/>
  <c r="AZ133" i="14"/>
  <c r="AZ134" i="14"/>
  <c r="AZ135" i="14"/>
  <c r="AZ136" i="14"/>
  <c r="AZ137" i="14"/>
  <c r="AZ138" i="14"/>
  <c r="AZ139" i="14"/>
  <c r="AZ140" i="14"/>
  <c r="AZ141" i="14"/>
  <c r="AZ142" i="14"/>
  <c r="AZ143" i="14"/>
  <c r="AZ144" i="14"/>
  <c r="AZ145" i="14"/>
  <c r="AZ146" i="14"/>
  <c r="AZ147" i="14"/>
  <c r="AZ148" i="14"/>
  <c r="AZ149" i="14"/>
  <c r="AZ150" i="14"/>
  <c r="AZ151" i="14"/>
  <c r="AZ152" i="14"/>
  <c r="AZ153" i="14"/>
  <c r="AZ154" i="14"/>
  <c r="AZ155" i="14"/>
  <c r="AZ156" i="14"/>
  <c r="AZ157" i="14"/>
  <c r="AZ158" i="14"/>
  <c r="AZ159" i="14"/>
  <c r="AZ160" i="14"/>
  <c r="AZ161" i="14"/>
  <c r="AZ162" i="14"/>
  <c r="AZ163" i="14"/>
  <c r="AZ164" i="14"/>
  <c r="AZ165" i="14"/>
  <c r="AZ166" i="14"/>
  <c r="AZ167" i="14"/>
  <c r="AZ168" i="14"/>
  <c r="AZ169" i="14"/>
  <c r="AZ170" i="14"/>
  <c r="AZ171" i="14"/>
  <c r="AZ172" i="14"/>
  <c r="AZ173" i="14"/>
  <c r="AZ174" i="14"/>
  <c r="AZ175" i="14"/>
  <c r="AZ176" i="14"/>
  <c r="AZ177" i="14"/>
  <c r="AZ178" i="14"/>
  <c r="AZ179" i="14"/>
  <c r="AZ180" i="14"/>
  <c r="AZ181" i="14"/>
  <c r="AZ182" i="14"/>
  <c r="AZ183" i="14"/>
  <c r="AZ184" i="14"/>
  <c r="AZ185" i="14"/>
  <c r="AZ186" i="14"/>
  <c r="AZ187" i="14"/>
  <c r="AZ188" i="14"/>
  <c r="AZ189" i="14"/>
  <c r="AZ190" i="14"/>
  <c r="AZ191" i="14"/>
  <c r="AZ192" i="14"/>
  <c r="AZ193" i="14"/>
  <c r="AZ194" i="14"/>
  <c r="AZ195" i="14"/>
  <c r="AZ196" i="14"/>
  <c r="AZ197" i="14"/>
  <c r="AZ198" i="14"/>
  <c r="AZ199" i="14"/>
  <c r="AZ200" i="14"/>
  <c r="AZ201" i="14"/>
  <c r="AZ202" i="14"/>
  <c r="AZ203" i="14"/>
  <c r="AZ204" i="14"/>
  <c r="AZ205" i="14"/>
  <c r="AZ6" i="14"/>
  <c r="H7" i="21"/>
  <c r="H8" i="21"/>
  <c r="H9" i="21"/>
  <c r="H10" i="21"/>
  <c r="H11" i="21"/>
  <c r="H12" i="21"/>
  <c r="H13" i="21"/>
  <c r="H14" i="21"/>
  <c r="H15" i="21"/>
  <c r="H16" i="21"/>
  <c r="H17" i="21"/>
  <c r="H18" i="21"/>
  <c r="H19" i="21"/>
  <c r="H20" i="21"/>
  <c r="H21" i="21"/>
  <c r="H22" i="21"/>
  <c r="H23" i="21"/>
  <c r="H24" i="21"/>
  <c r="H25" i="21"/>
  <c r="H26" i="21"/>
  <c r="H27" i="21"/>
  <c r="H28" i="21"/>
  <c r="H29" i="21"/>
  <c r="H30" i="21"/>
  <c r="H31" i="21"/>
  <c r="H32" i="21"/>
  <c r="H33" i="21"/>
  <c r="H34" i="21"/>
  <c r="H35" i="21"/>
  <c r="H36" i="21"/>
  <c r="H37" i="21"/>
  <c r="H38" i="21"/>
  <c r="H39" i="21"/>
  <c r="H40" i="21"/>
  <c r="H41" i="21"/>
  <c r="H42" i="21"/>
  <c r="H43" i="21"/>
  <c r="H44" i="21"/>
  <c r="H45" i="21"/>
  <c r="H46" i="21"/>
  <c r="H47" i="21"/>
  <c r="H48" i="21"/>
  <c r="H49" i="21"/>
  <c r="H50" i="21"/>
  <c r="H51" i="21"/>
  <c r="H52" i="21"/>
  <c r="H53" i="21"/>
  <c r="H54" i="21"/>
  <c r="H55" i="21"/>
  <c r="H56" i="21"/>
  <c r="H57" i="21"/>
  <c r="H58" i="21"/>
  <c r="H59" i="21"/>
  <c r="H60" i="21"/>
  <c r="H61" i="21"/>
  <c r="H62" i="21"/>
  <c r="H63" i="21"/>
  <c r="H64" i="21"/>
  <c r="H65" i="21"/>
  <c r="H66" i="21"/>
  <c r="H67" i="21"/>
  <c r="H68" i="21"/>
  <c r="H69" i="21"/>
  <c r="H70" i="21"/>
  <c r="H71" i="21"/>
  <c r="H72" i="21"/>
  <c r="H73" i="21"/>
  <c r="H74" i="21"/>
  <c r="H75" i="21"/>
  <c r="H76" i="21"/>
  <c r="H77" i="21"/>
  <c r="H78" i="21"/>
  <c r="H79" i="21"/>
  <c r="H80" i="21"/>
  <c r="H81" i="21"/>
  <c r="H82" i="21"/>
  <c r="H83" i="21"/>
  <c r="H84" i="21"/>
  <c r="H85" i="21"/>
  <c r="H86" i="21"/>
  <c r="H87" i="21"/>
  <c r="H88" i="21"/>
  <c r="H89" i="21"/>
  <c r="H90" i="21"/>
  <c r="H91" i="21"/>
  <c r="H92" i="21"/>
  <c r="H93" i="21"/>
  <c r="H94" i="21"/>
  <c r="H95" i="21"/>
  <c r="H96" i="21"/>
  <c r="H97" i="21"/>
  <c r="H98" i="21"/>
  <c r="H99" i="21"/>
  <c r="H100" i="21"/>
  <c r="H101" i="21"/>
  <c r="H102" i="21"/>
  <c r="H103" i="21"/>
  <c r="H104" i="21"/>
  <c r="H105" i="21"/>
  <c r="H106" i="21"/>
  <c r="H107" i="21"/>
  <c r="H108" i="21"/>
  <c r="H109" i="21"/>
  <c r="H110" i="21"/>
  <c r="H111" i="21"/>
  <c r="AF24" i="14"/>
  <c r="AF25" i="14"/>
  <c r="AF26" i="14"/>
  <c r="AF28" i="14"/>
  <c r="AF29" i="14"/>
  <c r="AF32" i="14"/>
  <c r="AF33" i="14"/>
  <c r="AF35" i="14"/>
  <c r="AF42" i="14"/>
  <c r="AF45" i="14"/>
  <c r="AF50" i="14"/>
  <c r="J7" i="21"/>
  <c r="J8" i="21"/>
  <c r="J9" i="21"/>
  <c r="J10" i="21"/>
  <c r="K7" i="21" s="1"/>
  <c r="J11" i="21"/>
  <c r="J12" i="21"/>
  <c r="J13" i="21"/>
  <c r="J14" i="21"/>
  <c r="K14" i="21" s="1"/>
  <c r="J15" i="21"/>
  <c r="K15" i="21"/>
  <c r="J16" i="21"/>
  <c r="K16" i="21" s="1"/>
  <c r="J17" i="21"/>
  <c r="K17" i="21" s="1"/>
  <c r="J18" i="21"/>
  <c r="K18" i="21" s="1"/>
  <c r="J19" i="21"/>
  <c r="K19" i="21" s="1"/>
  <c r="J20" i="21"/>
  <c r="K20" i="21" s="1"/>
  <c r="J21" i="21"/>
  <c r="K21" i="21" s="1"/>
  <c r="J22" i="21"/>
  <c r="K22" i="21" s="1"/>
  <c r="J23" i="21"/>
  <c r="K23" i="21" s="1"/>
  <c r="J24" i="21"/>
  <c r="K24" i="21" s="1"/>
  <c r="J25" i="21"/>
  <c r="K25" i="21" s="1"/>
  <c r="J26" i="21"/>
  <c r="K26" i="21" s="1"/>
  <c r="J27" i="21"/>
  <c r="K27" i="21" s="1"/>
  <c r="J28" i="21"/>
  <c r="K28" i="21" s="1"/>
  <c r="J29" i="21"/>
  <c r="K29" i="21" s="1"/>
  <c r="J30" i="21"/>
  <c r="K30" i="21" s="1"/>
  <c r="J31" i="21"/>
  <c r="K31" i="21" s="1"/>
  <c r="J32" i="21"/>
  <c r="K32" i="21" s="1"/>
  <c r="J33" i="21"/>
  <c r="K33" i="21" s="1"/>
  <c r="J34" i="21"/>
  <c r="K34" i="21" s="1"/>
  <c r="J35" i="21"/>
  <c r="K35" i="21" s="1"/>
  <c r="J36" i="21"/>
  <c r="K36" i="21" s="1"/>
  <c r="J37" i="21"/>
  <c r="K37" i="21" s="1"/>
  <c r="J38" i="21"/>
  <c r="K38" i="21" s="1"/>
  <c r="J39" i="21"/>
  <c r="K39" i="21" s="1"/>
  <c r="J40" i="21"/>
  <c r="K40" i="21" s="1"/>
  <c r="J41" i="21"/>
  <c r="K41" i="21" s="1"/>
  <c r="J42" i="21"/>
  <c r="K42" i="21" s="1"/>
  <c r="J43" i="21"/>
  <c r="K43" i="21" s="1"/>
  <c r="J44" i="21"/>
  <c r="K44" i="21" s="1"/>
  <c r="J45" i="21"/>
  <c r="K45" i="21" s="1"/>
  <c r="J46" i="21"/>
  <c r="K46" i="21" s="1"/>
  <c r="J47" i="21"/>
  <c r="K47" i="21" s="1"/>
  <c r="J48" i="21"/>
  <c r="K48" i="21" s="1"/>
  <c r="J49" i="21"/>
  <c r="K49" i="21" s="1"/>
  <c r="J50" i="21"/>
  <c r="K50" i="21" s="1"/>
  <c r="J51" i="21"/>
  <c r="K51" i="21" s="1"/>
  <c r="J52" i="21"/>
  <c r="K52" i="21" s="1"/>
  <c r="J53" i="21"/>
  <c r="K53" i="21" s="1"/>
  <c r="J54" i="21"/>
  <c r="K54" i="21" s="1"/>
  <c r="J55" i="21"/>
  <c r="K55" i="21" s="1"/>
  <c r="J56" i="21"/>
  <c r="K56" i="21" s="1"/>
  <c r="J57" i="21"/>
  <c r="K57" i="21" s="1"/>
  <c r="J58" i="21"/>
  <c r="K58" i="21" s="1"/>
  <c r="J59" i="21"/>
  <c r="K59" i="21" s="1"/>
  <c r="J60" i="21"/>
  <c r="K60" i="21" s="1"/>
  <c r="J61" i="21"/>
  <c r="K61" i="21" s="1"/>
  <c r="J62" i="21"/>
  <c r="K62" i="21" s="1"/>
  <c r="J63" i="21"/>
  <c r="K63" i="21" s="1"/>
  <c r="J64" i="21"/>
  <c r="K64" i="21" s="1"/>
  <c r="J65" i="21"/>
  <c r="K65" i="21" s="1"/>
  <c r="J66" i="21"/>
  <c r="K66" i="21" s="1"/>
  <c r="J67" i="21"/>
  <c r="K67" i="21" s="1"/>
  <c r="J68" i="21"/>
  <c r="K68" i="21" s="1"/>
  <c r="J69" i="21"/>
  <c r="K69" i="21" s="1"/>
  <c r="J70" i="21"/>
  <c r="K70" i="21" s="1"/>
  <c r="J71" i="21"/>
  <c r="K71" i="21" s="1"/>
  <c r="J72" i="21"/>
  <c r="K72" i="21" s="1"/>
  <c r="J73" i="21"/>
  <c r="K73" i="21" s="1"/>
  <c r="J74" i="21"/>
  <c r="K74" i="21" s="1"/>
  <c r="J75" i="21"/>
  <c r="K75" i="21" s="1"/>
  <c r="J76" i="21"/>
  <c r="K76" i="21" s="1"/>
  <c r="J77" i="21"/>
  <c r="K77" i="21" s="1"/>
  <c r="J78" i="21"/>
  <c r="K78" i="21" s="1"/>
  <c r="J79" i="21"/>
  <c r="K79" i="21" s="1"/>
  <c r="J80" i="21"/>
  <c r="K80" i="21" s="1"/>
  <c r="J81" i="21"/>
  <c r="K81" i="21" s="1"/>
  <c r="J82" i="21"/>
  <c r="K82" i="21" s="1"/>
  <c r="J83" i="21"/>
  <c r="K83" i="21" s="1"/>
  <c r="J84" i="21"/>
  <c r="K84" i="21" s="1"/>
  <c r="J85" i="21"/>
  <c r="K85" i="21" s="1"/>
  <c r="J86" i="21"/>
  <c r="K86" i="21" s="1"/>
  <c r="J87" i="21"/>
  <c r="K87" i="21" s="1"/>
  <c r="J88" i="21"/>
  <c r="K88" i="21" s="1"/>
  <c r="J89" i="21"/>
  <c r="K89" i="21" s="1"/>
  <c r="J90" i="21"/>
  <c r="K90" i="21" s="1"/>
  <c r="J91" i="21"/>
  <c r="K91" i="21" s="1"/>
  <c r="J92" i="21"/>
  <c r="K92" i="21" s="1"/>
  <c r="J93" i="21"/>
  <c r="K93" i="21" s="1"/>
  <c r="J94" i="21"/>
  <c r="K94" i="21" s="1"/>
  <c r="J95" i="21"/>
  <c r="K95" i="21" s="1"/>
  <c r="J96" i="21"/>
  <c r="K96" i="21" s="1"/>
  <c r="J97" i="21"/>
  <c r="K97" i="21" s="1"/>
  <c r="J98" i="21"/>
  <c r="K98" i="21" s="1"/>
  <c r="J99" i="21"/>
  <c r="K99" i="21" s="1"/>
  <c r="J100" i="21"/>
  <c r="K100" i="21" s="1"/>
  <c r="J101" i="21"/>
  <c r="K101" i="21" s="1"/>
  <c r="J102" i="21"/>
  <c r="K102" i="21"/>
  <c r="J103" i="21"/>
  <c r="K103" i="21" s="1"/>
  <c r="J104" i="21"/>
  <c r="K104" i="21"/>
  <c r="J105" i="21"/>
  <c r="K105" i="21" s="1"/>
  <c r="J106" i="21"/>
  <c r="K106" i="21"/>
  <c r="J107" i="21"/>
  <c r="K107" i="21" s="1"/>
  <c r="J108" i="21"/>
  <c r="K108" i="21"/>
  <c r="J109" i="21"/>
  <c r="K109" i="21" s="1"/>
  <c r="J110" i="21"/>
  <c r="K110" i="21"/>
  <c r="J111" i="21"/>
  <c r="K111" i="21" s="1"/>
  <c r="AY7" i="14"/>
  <c r="AY8" i="14"/>
  <c r="AY9" i="14"/>
  <c r="AY10" i="14"/>
  <c r="AY11" i="14"/>
  <c r="AY12" i="14"/>
  <c r="AY13" i="14"/>
  <c r="AY14" i="14"/>
  <c r="AY15" i="14"/>
  <c r="AY16" i="14"/>
  <c r="AY17" i="14"/>
  <c r="AY18" i="14"/>
  <c r="AY19" i="14"/>
  <c r="AY20" i="14"/>
  <c r="AY21" i="14"/>
  <c r="AY22" i="14"/>
  <c r="AY23" i="14"/>
  <c r="AY24" i="14"/>
  <c r="AY25" i="14"/>
  <c r="AY26" i="14"/>
  <c r="AY27" i="14"/>
  <c r="AY28" i="14"/>
  <c r="AY29" i="14"/>
  <c r="AY30" i="14"/>
  <c r="AY31" i="14"/>
  <c r="AY32" i="14"/>
  <c r="AY33" i="14"/>
  <c r="AY34" i="14"/>
  <c r="AY35" i="14"/>
  <c r="AY36" i="14"/>
  <c r="AY37" i="14"/>
  <c r="AY38" i="14"/>
  <c r="AY39" i="14"/>
  <c r="AY40" i="14"/>
  <c r="AY41" i="14"/>
  <c r="AY42" i="14"/>
  <c r="AY43" i="14"/>
  <c r="AY44" i="14"/>
  <c r="AY45" i="14"/>
  <c r="AY46" i="14"/>
  <c r="AY47" i="14"/>
  <c r="AY48" i="14"/>
  <c r="AY49" i="14"/>
  <c r="AY50" i="14"/>
  <c r="AY51" i="14"/>
  <c r="AY52" i="14"/>
  <c r="AY53" i="14"/>
  <c r="AY54" i="14"/>
  <c r="AY55" i="14"/>
  <c r="AY56" i="14"/>
  <c r="AY57" i="14"/>
  <c r="AY58" i="14"/>
  <c r="AY59" i="14"/>
  <c r="AY60" i="14"/>
  <c r="AY61" i="14"/>
  <c r="AY62" i="14"/>
  <c r="AY63" i="14"/>
  <c r="AY64" i="14"/>
  <c r="AY65" i="14"/>
  <c r="AY66" i="14"/>
  <c r="AY67" i="14"/>
  <c r="AY68" i="14"/>
  <c r="AY69" i="14"/>
  <c r="AY70" i="14"/>
  <c r="AY71" i="14"/>
  <c r="AY72" i="14"/>
  <c r="AY73" i="14"/>
  <c r="AY74" i="14"/>
  <c r="AY75" i="14"/>
  <c r="AY76" i="14"/>
  <c r="AY77" i="14"/>
  <c r="AY78" i="14"/>
  <c r="AY79" i="14"/>
  <c r="AY80" i="14"/>
  <c r="AY81" i="14"/>
  <c r="AY82" i="14"/>
  <c r="AY83" i="14"/>
  <c r="AY84" i="14"/>
  <c r="AY85" i="14"/>
  <c r="AY86" i="14"/>
  <c r="AY87" i="14"/>
  <c r="AY88" i="14"/>
  <c r="AY89" i="14"/>
  <c r="AY90" i="14"/>
  <c r="AY91" i="14"/>
  <c r="AY92" i="14"/>
  <c r="AY93" i="14"/>
  <c r="AY94" i="14"/>
  <c r="AY95" i="14"/>
  <c r="AY96" i="14"/>
  <c r="AY97" i="14"/>
  <c r="AY98" i="14"/>
  <c r="AY99" i="14"/>
  <c r="AY100" i="14"/>
  <c r="AY101" i="14"/>
  <c r="AY102" i="14"/>
  <c r="AY103" i="14"/>
  <c r="AY104" i="14"/>
  <c r="AY105" i="14"/>
  <c r="AY106" i="14"/>
  <c r="AY107" i="14"/>
  <c r="AY108" i="14"/>
  <c r="AY109" i="14"/>
  <c r="AY110" i="14"/>
  <c r="AY111" i="14"/>
  <c r="AY112" i="14"/>
  <c r="AY113" i="14"/>
  <c r="AY114" i="14"/>
  <c r="AY115" i="14"/>
  <c r="AY116" i="14"/>
  <c r="AY117" i="14"/>
  <c r="AY118" i="14"/>
  <c r="AY119" i="14"/>
  <c r="AY120" i="14"/>
  <c r="AY121" i="14"/>
  <c r="AY122" i="14"/>
  <c r="AY123" i="14"/>
  <c r="AY124" i="14"/>
  <c r="AY125" i="14"/>
  <c r="AY126" i="14"/>
  <c r="AY127" i="14"/>
  <c r="AY128" i="14"/>
  <c r="AY129" i="14"/>
  <c r="AY130" i="14"/>
  <c r="AY131" i="14"/>
  <c r="AY132" i="14"/>
  <c r="AY133" i="14"/>
  <c r="AY134" i="14"/>
  <c r="AY135" i="14"/>
  <c r="AY136" i="14"/>
  <c r="AY137" i="14"/>
  <c r="AY138" i="14"/>
  <c r="AY139" i="14"/>
  <c r="AY140" i="14"/>
  <c r="AY141" i="14"/>
  <c r="AY142" i="14"/>
  <c r="AY143" i="14"/>
  <c r="AY144" i="14"/>
  <c r="AY145" i="14"/>
  <c r="AY146" i="14"/>
  <c r="AY147" i="14"/>
  <c r="AY148" i="14"/>
  <c r="AY149" i="14"/>
  <c r="AY150" i="14"/>
  <c r="AY151" i="14"/>
  <c r="AY152" i="14"/>
  <c r="AY153" i="14"/>
  <c r="AY154" i="14"/>
  <c r="AY155" i="14"/>
  <c r="AY156" i="14"/>
  <c r="AY157" i="14"/>
  <c r="AY158" i="14"/>
  <c r="AY159" i="14"/>
  <c r="AY160" i="14"/>
  <c r="AY161" i="14"/>
  <c r="AY162" i="14"/>
  <c r="AY163" i="14"/>
  <c r="AY164" i="14"/>
  <c r="AY165" i="14"/>
  <c r="AY166" i="14"/>
  <c r="AY167" i="14"/>
  <c r="AY168" i="14"/>
  <c r="AY169" i="14"/>
  <c r="AY170" i="14"/>
  <c r="AY171" i="14"/>
  <c r="AY172" i="14"/>
  <c r="AY173" i="14"/>
  <c r="AY174" i="14"/>
  <c r="AY175" i="14"/>
  <c r="AY176" i="14"/>
  <c r="AY177" i="14"/>
  <c r="AY178" i="14"/>
  <c r="AY179" i="14"/>
  <c r="AY180" i="14"/>
  <c r="AY181" i="14"/>
  <c r="AY182" i="14"/>
  <c r="AY183" i="14"/>
  <c r="AY184" i="14"/>
  <c r="AY185" i="14"/>
  <c r="AY186" i="14"/>
  <c r="AY187" i="14"/>
  <c r="AY188" i="14"/>
  <c r="AY189" i="14"/>
  <c r="AY190" i="14"/>
  <c r="AY191" i="14"/>
  <c r="AY192" i="14"/>
  <c r="AY193" i="14"/>
  <c r="AY194" i="14"/>
  <c r="AY195" i="14"/>
  <c r="AY196" i="14"/>
  <c r="AY197" i="14"/>
  <c r="AY198" i="14"/>
  <c r="AY199" i="14"/>
  <c r="AY200" i="14"/>
  <c r="AY201" i="14"/>
  <c r="AY202" i="14"/>
  <c r="AY203" i="14"/>
  <c r="AY204" i="14"/>
  <c r="AY205" i="14"/>
  <c r="AY6" i="14"/>
  <c r="AX7" i="14"/>
  <c r="AX8" i="14"/>
  <c r="AX9" i="14"/>
  <c r="AX10" i="14"/>
  <c r="AX11" i="14"/>
  <c r="AX12" i="14"/>
  <c r="AX13" i="14"/>
  <c r="AX14" i="14"/>
  <c r="AX15" i="14"/>
  <c r="AX16" i="14"/>
  <c r="AX17" i="14"/>
  <c r="AX18" i="14"/>
  <c r="AX19" i="14"/>
  <c r="AX20" i="14"/>
  <c r="AX21" i="14"/>
  <c r="AX22" i="14"/>
  <c r="AX23" i="14"/>
  <c r="AX24" i="14"/>
  <c r="AX25" i="14"/>
  <c r="AX26" i="14"/>
  <c r="AX27" i="14"/>
  <c r="AX28" i="14"/>
  <c r="AX29" i="14"/>
  <c r="AX30" i="14"/>
  <c r="AX31" i="14"/>
  <c r="AX32" i="14"/>
  <c r="AX33" i="14"/>
  <c r="AX34" i="14"/>
  <c r="AX35" i="14"/>
  <c r="AX36" i="14"/>
  <c r="AX37" i="14"/>
  <c r="AX38" i="14"/>
  <c r="AX39" i="14"/>
  <c r="AX40" i="14"/>
  <c r="AX41" i="14"/>
  <c r="AX42" i="14"/>
  <c r="AX43" i="14"/>
  <c r="AX44" i="14"/>
  <c r="AX45" i="14"/>
  <c r="AX46" i="14"/>
  <c r="AX47" i="14"/>
  <c r="AX48" i="14"/>
  <c r="AX49" i="14"/>
  <c r="AX50" i="14"/>
  <c r="AX51" i="14"/>
  <c r="AX52" i="14"/>
  <c r="AX53" i="14"/>
  <c r="AX54" i="14"/>
  <c r="AX55" i="14"/>
  <c r="AX56" i="14"/>
  <c r="AX57" i="14"/>
  <c r="AX58" i="14"/>
  <c r="AX59" i="14"/>
  <c r="AX60" i="14"/>
  <c r="AX61" i="14"/>
  <c r="AX62" i="14"/>
  <c r="AX63" i="14"/>
  <c r="AX64" i="14"/>
  <c r="AX65" i="14"/>
  <c r="AX66" i="14"/>
  <c r="AX67" i="14"/>
  <c r="AX68" i="14"/>
  <c r="AX69" i="14"/>
  <c r="AX70" i="14"/>
  <c r="AX71" i="14"/>
  <c r="AX72" i="14"/>
  <c r="AX73" i="14"/>
  <c r="AX74" i="14"/>
  <c r="AX75" i="14"/>
  <c r="AX76" i="14"/>
  <c r="AX77" i="14"/>
  <c r="AX78" i="14"/>
  <c r="AX79" i="14"/>
  <c r="AX80" i="14"/>
  <c r="AX81" i="14"/>
  <c r="AX82" i="14"/>
  <c r="AX83" i="14"/>
  <c r="AX84" i="14"/>
  <c r="AX85" i="14"/>
  <c r="AX86" i="14"/>
  <c r="AX87" i="14"/>
  <c r="AX88" i="14"/>
  <c r="AX89" i="14"/>
  <c r="AX90" i="14"/>
  <c r="AX91" i="14"/>
  <c r="AX92" i="14"/>
  <c r="AX93" i="14"/>
  <c r="AX94" i="14"/>
  <c r="AX95" i="14"/>
  <c r="AX96" i="14"/>
  <c r="AX97" i="14"/>
  <c r="AX98" i="14"/>
  <c r="AX99" i="14"/>
  <c r="AX100" i="14"/>
  <c r="AX101" i="14"/>
  <c r="AX102" i="14"/>
  <c r="AX103" i="14"/>
  <c r="AX104" i="14"/>
  <c r="AX105" i="14"/>
  <c r="AX106" i="14"/>
  <c r="AX107" i="14"/>
  <c r="AX108" i="14"/>
  <c r="AX109" i="14"/>
  <c r="AX110" i="14"/>
  <c r="AX111" i="14"/>
  <c r="AX112" i="14"/>
  <c r="AX113" i="14"/>
  <c r="AX114" i="14"/>
  <c r="AX115" i="14"/>
  <c r="AX116" i="14"/>
  <c r="AX117" i="14"/>
  <c r="AX118" i="14"/>
  <c r="AX119" i="14"/>
  <c r="AX120" i="14"/>
  <c r="AX121" i="14"/>
  <c r="AX122" i="14"/>
  <c r="AX123" i="14"/>
  <c r="AX124" i="14"/>
  <c r="AX125" i="14"/>
  <c r="AX126" i="14"/>
  <c r="AX127" i="14"/>
  <c r="AX128" i="14"/>
  <c r="AX129" i="14"/>
  <c r="AX130" i="14"/>
  <c r="AX131" i="14"/>
  <c r="AX132" i="14"/>
  <c r="AX133" i="14"/>
  <c r="AX134" i="14"/>
  <c r="AX135" i="14"/>
  <c r="AX136" i="14"/>
  <c r="AX137" i="14"/>
  <c r="AX138" i="14"/>
  <c r="AX139" i="14"/>
  <c r="AX140" i="14"/>
  <c r="AX141" i="14"/>
  <c r="AX142" i="14"/>
  <c r="AX143" i="14"/>
  <c r="AX144" i="14"/>
  <c r="AX145" i="14"/>
  <c r="AX146" i="14"/>
  <c r="AX147" i="14"/>
  <c r="AX148" i="14"/>
  <c r="AX149" i="14"/>
  <c r="AX150" i="14"/>
  <c r="AX151" i="14"/>
  <c r="AX152" i="14"/>
  <c r="AX153" i="14"/>
  <c r="AX154" i="14"/>
  <c r="AX155" i="14"/>
  <c r="AX156" i="14"/>
  <c r="AX157" i="14"/>
  <c r="AX158" i="14"/>
  <c r="AX159" i="14"/>
  <c r="AX160" i="14"/>
  <c r="AX161" i="14"/>
  <c r="AX162" i="14"/>
  <c r="AX163" i="14"/>
  <c r="AX164" i="14"/>
  <c r="AX165" i="14"/>
  <c r="AX166" i="14"/>
  <c r="AX167" i="14"/>
  <c r="AX168" i="14"/>
  <c r="AX169" i="14"/>
  <c r="AX170" i="14"/>
  <c r="AX171" i="14"/>
  <c r="AX172" i="14"/>
  <c r="AX173" i="14"/>
  <c r="AX174" i="14"/>
  <c r="AX175" i="14"/>
  <c r="AX176" i="14"/>
  <c r="AX177" i="14"/>
  <c r="AX178" i="14"/>
  <c r="AX179" i="14"/>
  <c r="AX180" i="14"/>
  <c r="AX181" i="14"/>
  <c r="AX182" i="14"/>
  <c r="AX183" i="14"/>
  <c r="AX184" i="14"/>
  <c r="AX185" i="14"/>
  <c r="AX186" i="14"/>
  <c r="AX187" i="14"/>
  <c r="AX188" i="14"/>
  <c r="AX189" i="14"/>
  <c r="AX190" i="14"/>
  <c r="AX191" i="14"/>
  <c r="AX192" i="14"/>
  <c r="AX193" i="14"/>
  <c r="AX194" i="14"/>
  <c r="AX195" i="14"/>
  <c r="AX196" i="14"/>
  <c r="AX197" i="14"/>
  <c r="AX198" i="14"/>
  <c r="AX199" i="14"/>
  <c r="AX200" i="14"/>
  <c r="AX201" i="14"/>
  <c r="AX202" i="14"/>
  <c r="AX203" i="14"/>
  <c r="AX204" i="14"/>
  <c r="AX205" i="14"/>
  <c r="G6" i="24"/>
  <c r="B7" i="14" s="1"/>
  <c r="F6" i="24"/>
  <c r="E6" i="24"/>
  <c r="D27" i="14"/>
  <c r="D30" i="14"/>
  <c r="D31" i="14"/>
  <c r="D36" i="14"/>
  <c r="D37" i="14"/>
  <c r="D39" i="14"/>
  <c r="D41" i="14"/>
  <c r="D49" i="14"/>
  <c r="B8" i="14"/>
  <c r="B16" i="14"/>
  <c r="B20" i="14"/>
  <c r="B24" i="14"/>
  <c r="B32" i="14"/>
  <c r="B36" i="14"/>
  <c r="B40" i="14"/>
  <c r="B48" i="14"/>
  <c r="B52" i="14"/>
  <c r="B54" i="14"/>
  <c r="B56" i="14"/>
  <c r="D58" i="14"/>
  <c r="D59" i="14"/>
  <c r="D60" i="14"/>
  <c r="D61" i="14"/>
  <c r="D62" i="14"/>
  <c r="D63" i="14"/>
  <c r="D64" i="14"/>
  <c r="D65" i="14"/>
  <c r="D66" i="14"/>
  <c r="D67" i="14"/>
  <c r="D68" i="14"/>
  <c r="D69" i="14"/>
  <c r="D70" i="14"/>
  <c r="D71" i="14"/>
  <c r="D72" i="14"/>
  <c r="D73" i="14"/>
  <c r="D74" i="14"/>
  <c r="D75" i="14"/>
  <c r="D76" i="14"/>
  <c r="D77" i="14"/>
  <c r="D78" i="14"/>
  <c r="D79" i="14"/>
  <c r="D80" i="14"/>
  <c r="D81" i="14"/>
  <c r="D82" i="14"/>
  <c r="D83" i="14"/>
  <c r="D84" i="14"/>
  <c r="D85" i="14"/>
  <c r="D86" i="14"/>
  <c r="D87" i="14"/>
  <c r="D88" i="14"/>
  <c r="D89" i="14"/>
  <c r="D90" i="14"/>
  <c r="D91" i="14"/>
  <c r="D92" i="14"/>
  <c r="D93" i="14"/>
  <c r="D94" i="14"/>
  <c r="D95" i="14"/>
  <c r="D96" i="14"/>
  <c r="D97" i="14"/>
  <c r="D98" i="14"/>
  <c r="D99" i="14"/>
  <c r="D100" i="14"/>
  <c r="D101" i="14"/>
  <c r="D102" i="14"/>
  <c r="D103" i="14"/>
  <c r="D104" i="14"/>
  <c r="D105" i="14"/>
  <c r="D106" i="14"/>
  <c r="D107" i="14"/>
  <c r="D108" i="14"/>
  <c r="D109" i="14"/>
  <c r="D110" i="14"/>
  <c r="D111" i="14"/>
  <c r="D112" i="14"/>
  <c r="D113" i="14"/>
  <c r="D114" i="14"/>
  <c r="D115" i="14"/>
  <c r="D116" i="14"/>
  <c r="D117" i="14"/>
  <c r="D118" i="14"/>
  <c r="D119" i="14"/>
  <c r="D120" i="14"/>
  <c r="D121" i="14"/>
  <c r="D122" i="14"/>
  <c r="D123" i="14"/>
  <c r="D124" i="14"/>
  <c r="D125" i="14"/>
  <c r="D126" i="14"/>
  <c r="D127" i="14"/>
  <c r="D128" i="14"/>
  <c r="D129" i="14"/>
  <c r="D130" i="14"/>
  <c r="D131" i="14"/>
  <c r="D132" i="14"/>
  <c r="D133" i="14"/>
  <c r="D134" i="14"/>
  <c r="D135" i="14"/>
  <c r="D136" i="14"/>
  <c r="D137" i="14"/>
  <c r="D138" i="14"/>
  <c r="D139" i="14"/>
  <c r="D140" i="14"/>
  <c r="D141" i="14"/>
  <c r="D142" i="14"/>
  <c r="D143" i="14"/>
  <c r="D144" i="14"/>
  <c r="D145" i="14"/>
  <c r="D146" i="14"/>
  <c r="D147" i="14"/>
  <c r="D148" i="14"/>
  <c r="D149" i="14"/>
  <c r="D150" i="14"/>
  <c r="D151" i="14"/>
  <c r="D152" i="14"/>
  <c r="D153" i="14"/>
  <c r="D154" i="14"/>
  <c r="D155" i="14"/>
  <c r="D156" i="14"/>
  <c r="D157" i="14"/>
  <c r="D158" i="14"/>
  <c r="D159" i="14"/>
  <c r="D160" i="14"/>
  <c r="D161" i="14"/>
  <c r="D162" i="14"/>
  <c r="D163" i="14"/>
  <c r="D164" i="14"/>
  <c r="D165" i="14"/>
  <c r="D166" i="14"/>
  <c r="D167" i="14"/>
  <c r="D168" i="14"/>
  <c r="D169" i="14"/>
  <c r="D170" i="14"/>
  <c r="D171" i="14"/>
  <c r="D172" i="14"/>
  <c r="D173" i="14"/>
  <c r="D174" i="14"/>
  <c r="D175" i="14"/>
  <c r="D176" i="14"/>
  <c r="D177" i="14"/>
  <c r="D178" i="14"/>
  <c r="D179" i="14"/>
  <c r="D180" i="14"/>
  <c r="D181" i="14"/>
  <c r="D182" i="14"/>
  <c r="D183" i="14"/>
  <c r="D184" i="14"/>
  <c r="D185" i="14"/>
  <c r="D186" i="14"/>
  <c r="D187" i="14"/>
  <c r="D188" i="14"/>
  <c r="D189" i="14"/>
  <c r="D190" i="14"/>
  <c r="D191" i="14"/>
  <c r="D192" i="14"/>
  <c r="D193" i="14"/>
  <c r="D194" i="14"/>
  <c r="D195" i="14"/>
  <c r="D196" i="14"/>
  <c r="D197" i="14"/>
  <c r="D198" i="14"/>
  <c r="D199" i="14"/>
  <c r="D200" i="14"/>
  <c r="D201" i="14"/>
  <c r="D202" i="14"/>
  <c r="D203" i="14"/>
  <c r="D204" i="14"/>
  <c r="D205"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B57" i="14"/>
  <c r="B73" i="14"/>
  <c r="B79" i="14"/>
  <c r="B92" i="14"/>
  <c r="B105" i="14"/>
  <c r="B108" i="14"/>
  <c r="B121" i="14"/>
  <c r="B137" i="14"/>
  <c r="B143" i="14"/>
  <c r="B159" i="14"/>
  <c r="B172" i="14"/>
  <c r="B188" i="14"/>
  <c r="B201" i="14"/>
  <c r="B59" i="14"/>
  <c r="B69" i="14"/>
  <c r="B85" i="14"/>
  <c r="B91" i="14"/>
  <c r="B101" i="14"/>
  <c r="B117" i="14"/>
  <c r="B133" i="14"/>
  <c r="B139" i="14"/>
  <c r="B155" i="14"/>
  <c r="B168" i="14"/>
  <c r="B171" i="14"/>
  <c r="B197" i="14"/>
  <c r="B203" i="14"/>
  <c r="B68" i="14"/>
  <c r="B71" i="14"/>
  <c r="B81" i="14"/>
  <c r="B87" i="14"/>
  <c r="B97" i="14"/>
  <c r="B100" i="14"/>
  <c r="B113" i="14"/>
  <c r="B116" i="14"/>
  <c r="B119" i="14"/>
  <c r="B132" i="14"/>
  <c r="B135" i="14"/>
  <c r="B145" i="14"/>
  <c r="B151" i="14"/>
  <c r="B161" i="14"/>
  <c r="B164" i="14"/>
  <c r="B177" i="14"/>
  <c r="B180" i="14"/>
  <c r="B183" i="14"/>
  <c r="B196" i="14"/>
  <c r="B199" i="14"/>
  <c r="B60" i="14"/>
  <c r="B76" i="14"/>
  <c r="B95" i="14"/>
  <c r="B124" i="14"/>
  <c r="B140" i="14"/>
  <c r="B153" i="14"/>
  <c r="B169" i="14"/>
  <c r="B185" i="14"/>
  <c r="B204" i="14"/>
  <c r="B72" i="14"/>
  <c r="B104" i="14"/>
  <c r="B120" i="14"/>
  <c r="B123" i="14"/>
  <c r="B149" i="14"/>
  <c r="B165" i="14"/>
  <c r="B181" i="14"/>
  <c r="B200" i="14"/>
  <c r="B61" i="14"/>
  <c r="B64" i="14"/>
  <c r="B77" i="14"/>
  <c r="B80" i="14"/>
  <c r="B83" i="14"/>
  <c r="B96" i="14"/>
  <c r="B99" i="14"/>
  <c r="B109" i="14"/>
  <c r="B115" i="14"/>
  <c r="B125" i="14"/>
  <c r="B128" i="14"/>
  <c r="B141" i="14"/>
  <c r="B144" i="14"/>
  <c r="B147" i="14"/>
  <c r="B160" i="14"/>
  <c r="B163" i="14"/>
  <c r="B173" i="14"/>
  <c r="B179" i="14"/>
  <c r="B189" i="14"/>
  <c r="B192" i="14"/>
  <c r="B205" i="14"/>
  <c r="B58" i="14"/>
  <c r="B62" i="14"/>
  <c r="B70" i="14"/>
  <c r="B74" i="14"/>
  <c r="B78" i="14"/>
  <c r="B86" i="14"/>
  <c r="B90" i="14"/>
  <c r="B94" i="14"/>
  <c r="B102" i="14"/>
  <c r="B106" i="14"/>
  <c r="B110" i="14"/>
  <c r="B118" i="14"/>
  <c r="B122" i="14"/>
  <c r="B126" i="14"/>
  <c r="B134" i="14"/>
  <c r="B138" i="14"/>
  <c r="B142" i="14"/>
  <c r="B150" i="14"/>
  <c r="B154" i="14"/>
  <c r="B158" i="14"/>
  <c r="B166" i="14"/>
  <c r="B170" i="14"/>
  <c r="B174" i="14"/>
  <c r="B182" i="14"/>
  <c r="B186" i="14"/>
  <c r="B190" i="14"/>
  <c r="B198" i="14"/>
  <c r="D14" i="14"/>
  <c r="D10" i="14"/>
  <c r="D13" i="14"/>
  <c r="D9" i="14"/>
  <c r="AF9" i="14"/>
  <c r="AF12" i="14"/>
  <c r="AH15" i="14"/>
  <c r="K8" i="21"/>
  <c r="B50" i="14"/>
  <c r="B46" i="14"/>
  <c r="B42" i="14"/>
  <c r="B38" i="14"/>
  <c r="B34" i="14"/>
  <c r="B30" i="14"/>
  <c r="B26" i="14"/>
  <c r="B22" i="14"/>
  <c r="B18" i="14"/>
  <c r="B14" i="14"/>
  <c r="B10" i="14"/>
  <c r="B6" i="14"/>
  <c r="B194" i="14"/>
  <c r="B178" i="14"/>
  <c r="B162" i="14"/>
  <c r="B146" i="14"/>
  <c r="B130" i="14"/>
  <c r="B114" i="14"/>
  <c r="B98" i="14"/>
  <c r="B82" i="14"/>
  <c r="B66" i="14"/>
  <c r="B195" i="14"/>
  <c r="B176" i="14"/>
  <c r="B157" i="14"/>
  <c r="B131" i="14"/>
  <c r="B112" i="14"/>
  <c r="B93" i="14"/>
  <c r="B67" i="14"/>
  <c r="B187" i="14"/>
  <c r="B136" i="14"/>
  <c r="B88" i="14"/>
  <c r="B175" i="14"/>
  <c r="B127" i="14"/>
  <c r="B63" i="14"/>
  <c r="B193" i="14"/>
  <c r="B167" i="14"/>
  <c r="B148" i="14"/>
  <c r="B129" i="14"/>
  <c r="B103" i="14"/>
  <c r="B84" i="14"/>
  <c r="B65" i="14"/>
  <c r="B184" i="14"/>
  <c r="B152" i="14"/>
  <c r="B107" i="14"/>
  <c r="B75" i="14"/>
  <c r="B191" i="14"/>
  <c r="B156" i="14"/>
  <c r="B111" i="14"/>
  <c r="B89" i="14"/>
  <c r="B202" i="14"/>
  <c r="B49" i="14"/>
  <c r="B45" i="14"/>
  <c r="B41" i="14"/>
  <c r="B37" i="14"/>
  <c r="B33" i="14"/>
  <c r="B29" i="14"/>
  <c r="B25" i="14"/>
  <c r="B21" i="14"/>
  <c r="B17" i="14"/>
  <c r="B13" i="14"/>
  <c r="B9" i="14"/>
  <c r="B53" i="14"/>
  <c r="B51" i="14"/>
  <c r="B47" i="14"/>
  <c r="B43" i="14"/>
  <c r="B39" i="14"/>
  <c r="B35" i="14"/>
  <c r="B31" i="14"/>
  <c r="B27" i="14"/>
  <c r="B23" i="14"/>
  <c r="B19" i="14"/>
  <c r="B15" i="14"/>
  <c r="B11" i="14"/>
  <c r="AH16" i="14"/>
  <c r="AF6" i="14"/>
  <c r="AF34" i="14"/>
  <c r="AF7" i="14"/>
  <c r="AH20" i="14"/>
  <c r="K10" i="21"/>
  <c r="K13" i="21"/>
  <c r="D6" i="14"/>
  <c r="D29" i="14" l="1"/>
  <c r="D7" i="14"/>
  <c r="D8" i="14"/>
  <c r="K12" i="21"/>
  <c r="K11" i="21"/>
  <c r="B55" i="14"/>
  <c r="B44" i="14"/>
  <c r="B28" i="14"/>
  <c r="B12" i="14"/>
  <c r="D12" i="14" s="1"/>
  <c r="D42" i="14"/>
  <c r="K9" i="21"/>
  <c r="D23" i="14"/>
  <c r="D11" i="14"/>
  <c r="AF44" i="14"/>
  <c r="AF48" i="14"/>
  <c r="AH18" i="14"/>
  <c r="AF46" i="14"/>
  <c r="AF40" i="14"/>
  <c r="AH23" i="14"/>
  <c r="AF51" i="14"/>
  <c r="AH19" i="14"/>
  <c r="AF43" i="14"/>
  <c r="AH21" i="14"/>
  <c r="AD1" i="13" l="1"/>
  <c r="AD145" i="13" s="1"/>
  <c r="D22" i="14"/>
  <c r="D26" i="14"/>
  <c r="D40" i="14"/>
  <c r="D53" i="14"/>
  <c r="D25" i="14"/>
  <c r="D56" i="14"/>
  <c r="D15" i="14"/>
  <c r="D32" i="14"/>
  <c r="D54" i="14"/>
  <c r="D17" i="14"/>
  <c r="D20" i="14"/>
  <c r="D47" i="14"/>
  <c r="D24" i="14"/>
  <c r="D44" i="14"/>
  <c r="D18" i="14"/>
  <c r="D57" i="14"/>
  <c r="D48" i="14"/>
  <c r="D50" i="14"/>
  <c r="D16" i="14"/>
  <c r="D19" i="14"/>
  <c r="D28" i="14"/>
  <c r="D33" i="14"/>
  <c r="D52" i="14"/>
  <c r="D43" i="14"/>
  <c r="D34" i="14"/>
  <c r="D55" i="14"/>
  <c r="D21" i="14"/>
  <c r="D35" i="14"/>
  <c r="D51" i="14"/>
  <c r="D46" i="14"/>
  <c r="D38" i="14"/>
  <c r="D45" i="14"/>
  <c r="AD176" i="13" l="1"/>
  <c r="AD321" i="13"/>
  <c r="AD193" i="13"/>
  <c r="AD8" i="13"/>
  <c r="AD294" i="13"/>
  <c r="AD267" i="13"/>
  <c r="AD279" i="13"/>
  <c r="AD185" i="13"/>
  <c r="AD181" i="13"/>
  <c r="AD69" i="13"/>
  <c r="AD107" i="13"/>
  <c r="AD277" i="13"/>
  <c r="AD29" i="13"/>
  <c r="AD93" i="13"/>
  <c r="AD324" i="13"/>
  <c r="AD102" i="13"/>
  <c r="AD103" i="13"/>
  <c r="AD190" i="13"/>
  <c r="AD196" i="13"/>
  <c r="AD71" i="13"/>
  <c r="AD4" i="13"/>
  <c r="AD125" i="13"/>
  <c r="AD255" i="13"/>
  <c r="AD249" i="13"/>
  <c r="AD161" i="13"/>
  <c r="AD268" i="13"/>
  <c r="AD157" i="13"/>
  <c r="AD7" i="13"/>
  <c r="AD129" i="13"/>
  <c r="AD208" i="13"/>
  <c r="AD18" i="13"/>
  <c r="AD108" i="13"/>
  <c r="AD31" i="13"/>
  <c r="AD148" i="13"/>
  <c r="AD99" i="13"/>
  <c r="AD250" i="13"/>
  <c r="AD90" i="13"/>
  <c r="AD56" i="13"/>
  <c r="AD203" i="13"/>
  <c r="AD210" i="13"/>
  <c r="AD174" i="13"/>
  <c r="AD154" i="13"/>
  <c r="AD135" i="13"/>
  <c r="AD217" i="13"/>
  <c r="AD62" i="13"/>
  <c r="AD115" i="13"/>
  <c r="AD60" i="13"/>
  <c r="AD167" i="13"/>
  <c r="AD189" i="13"/>
  <c r="AD182" i="13"/>
  <c r="AD298" i="13"/>
  <c r="AD325" i="13"/>
  <c r="AD219" i="13"/>
  <c r="AD302" i="13"/>
  <c r="AD72" i="13"/>
  <c r="AD202" i="13"/>
  <c r="AD223" i="13"/>
  <c r="AD329" i="13"/>
  <c r="AD251" i="13"/>
  <c r="AD85" i="13"/>
  <c r="AD264" i="13"/>
  <c r="AD317" i="13"/>
  <c r="AD128" i="13"/>
  <c r="AD243" i="13"/>
  <c r="AD230" i="13"/>
  <c r="AD281" i="13"/>
  <c r="AD301" i="13"/>
  <c r="AD126" i="13"/>
  <c r="AD73" i="13"/>
  <c r="AD89" i="13"/>
  <c r="AD22" i="13"/>
  <c r="AD269" i="13"/>
  <c r="AD122" i="13"/>
  <c r="AD162" i="13"/>
  <c r="AD191" i="13"/>
  <c r="AD285" i="13"/>
  <c r="AD288" i="13"/>
  <c r="AD83" i="13"/>
  <c r="AD13" i="13"/>
  <c r="AD156" i="13"/>
  <c r="AD164" i="13"/>
  <c r="AD224" i="13"/>
  <c r="AD87" i="13"/>
  <c r="AD273" i="13"/>
  <c r="AD159" i="13"/>
  <c r="AD40" i="13"/>
  <c r="AD53" i="13"/>
  <c r="AD121" i="13"/>
  <c r="AD48" i="13"/>
  <c r="AD101" i="13"/>
  <c r="AD17" i="13"/>
  <c r="AD11" i="13"/>
  <c r="AD170" i="13"/>
  <c r="AD166" i="13"/>
  <c r="AD197" i="13"/>
  <c r="AD204" i="13"/>
  <c r="AD290" i="13"/>
  <c r="AD15" i="13"/>
  <c r="AD257" i="13"/>
  <c r="AD32" i="13"/>
  <c r="AD151" i="13"/>
  <c r="AD46" i="13"/>
  <c r="AD305" i="13"/>
  <c r="AD228" i="13"/>
  <c r="AD328" i="13"/>
  <c r="AD66" i="13"/>
  <c r="AD10" i="13"/>
  <c r="AD274" i="13"/>
  <c r="AD97" i="13"/>
  <c r="AD70" i="13"/>
  <c r="AD220" i="13"/>
  <c r="AD95" i="13"/>
  <c r="AD139" i="13"/>
  <c r="AD143" i="13"/>
  <c r="AD218" i="13"/>
  <c r="AD23" i="13"/>
  <c r="AD235" i="13"/>
  <c r="AD241" i="13"/>
  <c r="AD100" i="13"/>
  <c r="AD200" i="13"/>
  <c r="AD127" i="13"/>
  <c r="AD209" i="13"/>
  <c r="AD79" i="13"/>
  <c r="AD168" i="13"/>
  <c r="AD14" i="13"/>
  <c r="AD28" i="13"/>
  <c r="AD9" i="13"/>
  <c r="AD80" i="13"/>
  <c r="AD65" i="13"/>
  <c r="AD180" i="13"/>
  <c r="AD114" i="13"/>
  <c r="AD318" i="13"/>
  <c r="AD211" i="13"/>
  <c r="AD169" i="13"/>
  <c r="AD68" i="13"/>
  <c r="AD310" i="13"/>
  <c r="AD141" i="13"/>
  <c r="AD327" i="13"/>
  <c r="AD195" i="13"/>
  <c r="AD316" i="13"/>
  <c r="AD314" i="13"/>
  <c r="AD104" i="13"/>
  <c r="AD293" i="13"/>
  <c r="AD75" i="13"/>
  <c r="AD44" i="13"/>
  <c r="AD205" i="13"/>
  <c r="AD30" i="13"/>
  <c r="AD206" i="13"/>
  <c r="AD319" i="13"/>
  <c r="AD19" i="13"/>
  <c r="AD242" i="13"/>
  <c r="AD112" i="13"/>
  <c r="AD263" i="13"/>
  <c r="AD21" i="13"/>
  <c r="AD183" i="13"/>
  <c r="AD306" i="13"/>
  <c r="AD315" i="13"/>
  <c r="AD272" i="13"/>
  <c r="AD303" i="13"/>
  <c r="AD98" i="13"/>
  <c r="AD198" i="13"/>
  <c r="AD49" i="13"/>
  <c r="AD109" i="13"/>
  <c r="AD282" i="13"/>
  <c r="AD299" i="13"/>
  <c r="AD152" i="13"/>
  <c r="AD313" i="13"/>
  <c r="AD323" i="13"/>
  <c r="AD12" i="13"/>
  <c r="AD163" i="13"/>
  <c r="AD300" i="13"/>
  <c r="AD226" i="13"/>
  <c r="AD320" i="13"/>
  <c r="AD260" i="13"/>
  <c r="AD58" i="13"/>
  <c r="AD6" i="13"/>
  <c r="AD232" i="13"/>
  <c r="AD42" i="13"/>
  <c r="AD227" i="13"/>
  <c r="AD133" i="13"/>
  <c r="AD140" i="13"/>
  <c r="AD246" i="13"/>
  <c r="AD307" i="13"/>
  <c r="AD311" i="13"/>
  <c r="AD178" i="13"/>
  <c r="AD63" i="13"/>
  <c r="AD275" i="13"/>
  <c r="AD221" i="13"/>
  <c r="AD144" i="13"/>
  <c r="AD244" i="13"/>
  <c r="AD47" i="13"/>
  <c r="AD253" i="13"/>
  <c r="AD247" i="13"/>
  <c r="AD84" i="13"/>
  <c r="AD131" i="13"/>
  <c r="AD92" i="13"/>
  <c r="AD51" i="13"/>
  <c r="AD237" i="13"/>
  <c r="AD118" i="13"/>
  <c r="AD50" i="13"/>
  <c r="AD254" i="13"/>
  <c r="AD147" i="13"/>
  <c r="AD113" i="13"/>
  <c r="AD16" i="13"/>
  <c r="AD116" i="13"/>
  <c r="AD110" i="13"/>
  <c r="AD41" i="13"/>
  <c r="AD54" i="13"/>
  <c r="AD74" i="13"/>
  <c r="AD213" i="13"/>
  <c r="AD177" i="13"/>
  <c r="AD248" i="13"/>
  <c r="AD36" i="13"/>
  <c r="AD25" i="13"/>
  <c r="AD96" i="13"/>
  <c r="AD26" i="13"/>
  <c r="AD238" i="13"/>
  <c r="AD43" i="13"/>
  <c r="AD81" i="13"/>
  <c r="AD52" i="13"/>
  <c r="AD283" i="13"/>
  <c r="AD296" i="13"/>
  <c r="AD199" i="13"/>
  <c r="AD309" i="13"/>
  <c r="AD124" i="13"/>
  <c r="AD287" i="13"/>
  <c r="AD234" i="13"/>
  <c r="AD236" i="13"/>
  <c r="AD20" i="13"/>
  <c r="AD216" i="13"/>
  <c r="AD35" i="13"/>
  <c r="AD57" i="13"/>
  <c r="AD266" i="13"/>
  <c r="AD134" i="13"/>
  <c r="AD245" i="13"/>
  <c r="AD252" i="13"/>
  <c r="AD132" i="13"/>
  <c r="AD289" i="13"/>
  <c r="AD295" i="13"/>
  <c r="AD37" i="13"/>
  <c r="AD119" i="13"/>
  <c r="AD291" i="13"/>
  <c r="AD192" i="13"/>
  <c r="AD106" i="13"/>
  <c r="AD105" i="13"/>
  <c r="AD88" i="13"/>
  <c r="AD207" i="13"/>
  <c r="AD155" i="13"/>
  <c r="AD77" i="13"/>
  <c r="AD64" i="13"/>
  <c r="AD231" i="13"/>
  <c r="AD38" i="13"/>
  <c r="AD261" i="13"/>
  <c r="AD5" i="13"/>
  <c r="AD76" i="13"/>
  <c r="AD271" i="13"/>
  <c r="AD34" i="13"/>
  <c r="AD82" i="13"/>
  <c r="AD286" i="13"/>
  <c r="AD258" i="13"/>
  <c r="AD239" i="13"/>
  <c r="AD214" i="13"/>
  <c r="AD187" i="13"/>
  <c r="AD265" i="13"/>
  <c r="AD312" i="13"/>
  <c r="AD173" i="13"/>
  <c r="AD160" i="13"/>
  <c r="AD215" i="13"/>
  <c r="AD171" i="13"/>
  <c r="AD280" i="13"/>
  <c r="AD222" i="13"/>
  <c r="AD256" i="13"/>
  <c r="AD326" i="13"/>
  <c r="AD149" i="13"/>
  <c r="AD55" i="13"/>
  <c r="AD78" i="13"/>
  <c r="AD158" i="13"/>
  <c r="AD179" i="13"/>
  <c r="AD91" i="13"/>
  <c r="AD130" i="13"/>
  <c r="AD111" i="13"/>
  <c r="AD86" i="13"/>
  <c r="AD59" i="13"/>
  <c r="AD201" i="13"/>
  <c r="AD184" i="13"/>
  <c r="AD45" i="13"/>
  <c r="AD322" i="13"/>
  <c r="AD278" i="13"/>
  <c r="AD297" i="13"/>
  <c r="AD24" i="13"/>
  <c r="AD27" i="13"/>
  <c r="AD3" i="13"/>
  <c r="AD259" i="13"/>
  <c r="AD284" i="13"/>
  <c r="AD137" i="13"/>
  <c r="AD292" i="13"/>
  <c r="AD120" i="13"/>
  <c r="AD153" i="13"/>
  <c r="AD308" i="13"/>
  <c r="AD136" i="13"/>
  <c r="AD194" i="13"/>
  <c r="AD175" i="13"/>
  <c r="AD150" i="13"/>
  <c r="AD123" i="13"/>
  <c r="AD233" i="13"/>
  <c r="AD240" i="13"/>
  <c r="AD186" i="13"/>
  <c r="AD142" i="13"/>
  <c r="AD225" i="13"/>
  <c r="AD212" i="13"/>
  <c r="AD138" i="13"/>
  <c r="AD262" i="13"/>
  <c r="AD67" i="13"/>
  <c r="AD117" i="13"/>
  <c r="AD188" i="13"/>
  <c r="AD304" i="13"/>
  <c r="AD270" i="13"/>
  <c r="AD276" i="13"/>
  <c r="AD39" i="13"/>
  <c r="AD165" i="13"/>
  <c r="AD61" i="13"/>
  <c r="AD33" i="13"/>
  <c r="AD229" i="13"/>
  <c r="AD94" i="13"/>
  <c r="AD146" i="13"/>
  <c r="AD172" i="13"/>
</calcChain>
</file>

<file path=xl/sharedStrings.xml><?xml version="1.0" encoding="utf-8"?>
<sst xmlns="http://schemas.openxmlformats.org/spreadsheetml/2006/main" count="1484" uniqueCount="580">
  <si>
    <t>הנחיות והסברים</t>
  </si>
  <si>
    <r>
      <rPr>
        <b/>
        <i/>
        <u/>
        <sz val="16"/>
        <color theme="1"/>
        <rFont val="Arial Unicode MS"/>
        <family val="2"/>
      </rPr>
      <t xml:space="preserve">הגדרות:
</t>
    </r>
    <r>
      <rPr>
        <b/>
        <u/>
        <sz val="12"/>
        <color theme="1"/>
        <rFont val="Arial Unicode MS"/>
        <family val="2"/>
      </rPr>
      <t xml:space="preserve"> "מאגר"</t>
    </r>
    <r>
      <rPr>
        <b/>
        <sz val="12"/>
        <color theme="1"/>
        <rFont val="Arial Unicode MS"/>
        <family val="2"/>
      </rPr>
      <t xml:space="preserve"> - </t>
    </r>
    <r>
      <rPr>
        <sz val="12"/>
        <color theme="1"/>
        <rFont val="Arial Unicode MS"/>
        <family val="2"/>
      </rPr>
      <t xml:space="preserve">מסד נתונים או סדרת נתונים של מידע מכל סוג, לרבות כל אוסף מובנה של נתונים בין אם מוגדר במשרד הממשלתי או ביחידת הסמך כ"מאגר" לצרכים פנימיים ובין אם לאו. במילים אחרות: סכימת הנתונים המשרתת מערכת מידע מסוימת או שמהווה אוסף של נתונים שמנוהל גם ללא מערכת. לדוגמא – מאגר הטאבו.
</t>
    </r>
    <r>
      <rPr>
        <b/>
        <u/>
        <sz val="12"/>
        <color theme="1"/>
        <rFont val="Arial Unicode MS"/>
        <family val="2"/>
      </rPr>
      <t>ישות מידע/סדרת נתונים/dataset</t>
    </r>
    <r>
      <rPr>
        <sz val="12"/>
        <color theme="1"/>
        <rFont val="Arial Unicode MS"/>
        <family val="2"/>
      </rPr>
      <t xml:space="preserve"> – הנתונים העיקריים המנוהלים במאגר, יכולים להיות טבלאות בבסיס הנתונים או חיתוך מסויים של מספר טבלאות היוצר view. לדוגמא מאגר הטאבו מכיל נתונים אודות אנשים, נכסים, פרצלציה אלה הם ישויות המידע העיקריות במאגר. יכול להיות בהחלט שעל מנת לקבל נתונים אודות אנשים ובעלות על נכסים יש לגזור נתונים ממספר טבלאות.
</t>
    </r>
    <r>
      <rPr>
        <b/>
        <u/>
        <sz val="12"/>
        <color theme="1"/>
        <rFont val="Arial Unicode MS"/>
        <family val="2"/>
      </rPr>
      <t>שדות</t>
    </r>
    <r>
      <rPr>
        <sz val="12"/>
        <color theme="1"/>
        <rFont val="Arial Unicode MS"/>
        <family val="2"/>
      </rPr>
      <t xml:space="preserve"> – השדות המרכיבים את ישות המידע, לדוגמא ישות המידע אנשים מורכבת משדות – שם פרטי, שם משפחה, תאריך לידה וכו'</t>
    </r>
    <r>
      <rPr>
        <b/>
        <i/>
        <sz val="16"/>
        <color theme="1"/>
        <rFont val="Arial Unicode MS"/>
        <family val="2"/>
      </rPr>
      <t xml:space="preserve">
</t>
    </r>
  </si>
  <si>
    <t>קישור להנחיית רשות התקשוב הממשלתי בנוגע הנגשת מאגרי מידע לציבור</t>
  </si>
  <si>
    <t>פרטי האחראים על מיפוי והנגשת מאגרים</t>
  </si>
  <si>
    <r>
      <t xml:space="preserve"> במקטע זה יש למלא את פרטי אנשי הקשר האחראים מטעם המשרד על ביצוע המיפוי וההנגשה של המאגרים. נא להוסיף פרטי התקשרות.
</t>
    </r>
    <r>
      <rPr>
        <u/>
        <sz val="11"/>
        <color theme="1"/>
        <rFont val="Arial Unicode MS"/>
        <family val="2"/>
      </rPr>
      <t>ממונה על  יישום החלטת ממשלה 1933</t>
    </r>
    <r>
      <rPr>
        <sz val="11"/>
        <color theme="1"/>
        <rFont val="Arial Unicode MS"/>
        <family val="2"/>
      </rPr>
      <t xml:space="preserve"> - רשות התקשוב הממשלתי תפעל אל מול איש הקשר בכל הנוגע לפעילות זו.
</t>
    </r>
    <r>
      <rPr>
        <u/>
        <sz val="11"/>
        <color theme="1"/>
        <rFont val="Arial Unicode MS"/>
        <family val="2"/>
      </rPr>
      <t>איש קשר משרדי נוסף</t>
    </r>
    <r>
      <rPr>
        <sz val="11"/>
        <color theme="1"/>
        <rFont val="Arial Unicode MS"/>
        <family val="2"/>
      </rPr>
      <t xml:space="preserve"> - ניתן להוסיף שם אם יש של מי שמסייע לממונה על יישום ההחלטה.
</t>
    </r>
    <r>
      <rPr>
        <u/>
        <sz val="11"/>
        <color theme="1"/>
        <rFont val="Arial Unicode MS"/>
        <family val="2"/>
      </rPr>
      <t>אחראי על העלאת נתונים ל-data.gov.il</t>
    </r>
    <r>
      <rPr>
        <sz val="11"/>
        <color theme="1"/>
        <rFont val="Arial Unicode MS"/>
        <family val="2"/>
      </rPr>
      <t xml:space="preserve"> - יש למלא את פרטי איש הקשר שיהיה אחראי על העלאת תכנים ל-data.gov.il, כולל העלאת קבצים, הוספת כותרת, תיאור, תגים ועדכון השוטף של המאגר. ניתן למנות איש טכני.
</t>
    </r>
  </si>
  <si>
    <t>תהליכי שיתוף ציבור</t>
  </si>
  <si>
    <r>
      <t xml:space="preserve">על המשרד לבצע </t>
    </r>
    <r>
      <rPr>
        <u/>
        <sz val="11"/>
        <color theme="1"/>
        <rFont val="Arial Unicode MS"/>
        <family val="2"/>
      </rPr>
      <t xml:space="preserve">לפחות תהליך אחד של שיתוף הציבור </t>
    </r>
    <r>
      <rPr>
        <sz val="11"/>
        <color theme="1"/>
        <rFont val="Arial Unicode MS"/>
        <family val="2"/>
      </rPr>
      <t xml:space="preserve">בדבר האינטרס הציבורי לפרסום מידע וקביעת סדרי עדיפויות במהלך שנת 2017. רשימת התהליכים שרשות התקשוב תסייע להם בשנת 2017 נמצאים בהנחיות בנספח ד. המשרדים רשאים לציין תהליכים אחרים שבכוונתם לנהל
</t>
    </r>
    <r>
      <rPr>
        <u/>
        <sz val="11"/>
        <color theme="1"/>
        <rFont val="Arial Unicode MS"/>
        <family val="2"/>
      </rPr>
      <t>אופציות לבחירה:</t>
    </r>
    <r>
      <rPr>
        <sz val="11"/>
        <color theme="1"/>
        <rFont val="Arial Unicode MS"/>
        <family val="2"/>
      </rPr>
      <t xml:space="preserve">
1. שולחן עגול במסגרת יום מידע פתוח המנוהלות בשיתוף עם רשות התקשוב
2. תהליך מקוון המנהול ע"י רשות התקשוב
3. תהליך מקוון המנהול ע"י המשרד
4. אחר
</t>
    </r>
  </si>
  <si>
    <t>שמות היחידות המנהלות מאגרי מידע</t>
  </si>
  <si>
    <t>על כל משרד לבצע את מיפוי המאגרים בשיתוף עם מנהלי היחידות. 
קצב המיפוי שיקבע בתכנית לא יפחת מהאמור להלן:
1. סוף רבעון 1: מיפוי של לפחות 30% מסך יחידות המשרד
2. סוף רבעון 2: מיפוי של לפחות 70% מסך יחידות המשרד
3. סוף רבעון 3: מיפוי של כלל יחידות המשרד
יש לציין בטבלה להלן את שמות יחידות המשרד והתכנון לביצוע המיפוי לפי רבעונים.</t>
  </si>
  <si>
    <t>שאלות כלליות עבור אחראי מאגר</t>
  </si>
  <si>
    <r>
      <t>עד לתאריך 30.9.2017, יש למפות את כלל מאגרי המידע ברשות המשרד</t>
    </r>
    <r>
      <rPr>
        <sz val="11"/>
        <color theme="1"/>
        <rFont val="Arial Unicode MS"/>
        <family val="2"/>
      </rPr>
      <t xml:space="preserve">, כולל מאגרים שיש לכאורה מניעה על פי דין להנגיש אותם לציבור (מטעמי פרטיות, בטחון וכדומה). מאגרים שיש מניעה על פי כל דין לדווח עליהם, אין לכלול ברשימה.
יש לבצע את המיפוי בשיתוף עם מנהלי היחידות בעלות המאגרים (בפרט, השאלות המסומנות בכחול).
בתחילת הטבלה, יש למלא פרטים עבור המאגרים שהוחלט להנגישם במהלך שנת 2017. 
את מיפוי כלל המאגרים, יש לבצע בהתאם לנקבע תחת "יחידות המשרד"
</t>
    </r>
    <r>
      <rPr>
        <u/>
        <sz val="11"/>
        <color theme="1"/>
        <rFont val="Arial Unicode MS"/>
        <family val="2"/>
      </rPr>
      <t xml:space="preserve">1. שם המאגר </t>
    </r>
    <r>
      <rPr>
        <sz val="11"/>
        <color theme="1"/>
        <rFont val="Arial Unicode MS"/>
        <family val="2"/>
      </rPr>
      <t xml:space="preserve"> - שם המאגר כפי שמוגדר ביחידה.
</t>
    </r>
    <r>
      <rPr>
        <u/>
        <sz val="11"/>
        <color theme="1"/>
        <rFont val="Arial Unicode MS"/>
        <family val="2"/>
      </rPr>
      <t>2. תיאור המאגר</t>
    </r>
    <r>
      <rPr>
        <sz val="11"/>
        <color theme="1"/>
        <rFont val="Arial Unicode MS"/>
        <family val="2"/>
      </rPr>
      <t xml:space="preserve">: תיאור עד שני משפטים שמסביר את תוכן המאגר והשימוש בו.
</t>
    </r>
    <r>
      <rPr>
        <u/>
        <sz val="11"/>
        <color theme="1"/>
        <rFont val="Arial Unicode MS"/>
        <family val="2"/>
      </rPr>
      <t>3. שנת הקמת המאגר</t>
    </r>
    <r>
      <rPr>
        <sz val="11"/>
        <color theme="1"/>
        <rFont val="Arial Unicode MS"/>
        <family val="2"/>
      </rPr>
      <t xml:space="preserve">.
</t>
    </r>
    <r>
      <rPr>
        <u/>
        <sz val="11"/>
        <color theme="1"/>
        <rFont val="Arial Unicode MS"/>
        <family val="2"/>
      </rPr>
      <t>4. שם היחידה בעלת המאגר:</t>
    </r>
    <r>
      <rPr>
        <sz val="11"/>
        <color theme="1"/>
        <rFont val="Arial Unicode MS"/>
        <family val="2"/>
      </rPr>
      <t xml:space="preserve"> שם היחידה העסקית בעלת המאגר במשרד, מתוך רשימת בחירה על פי מילוי יחידות המשרד.
</t>
    </r>
    <r>
      <rPr>
        <u/>
        <sz val="11"/>
        <color theme="1"/>
        <rFont val="Arial Unicode MS"/>
        <family val="2"/>
      </rPr>
      <t>5. האם המאגר כבר פורסם לציבור</t>
    </r>
    <r>
      <rPr>
        <sz val="11"/>
        <color theme="1"/>
        <rFont val="Arial Unicode MS"/>
        <family val="2"/>
      </rPr>
      <t xml:space="preserve">: האם המאגר כבר פורסם לציבור ע"י המשרד? יש לצרף לינק אם יש (תור הבא).
</t>
    </r>
    <r>
      <rPr>
        <u/>
        <sz val="11"/>
        <color theme="1"/>
        <rFont val="Arial Unicode MS"/>
        <family val="2"/>
      </rPr>
      <t>6. האם ב-data.gov.il:</t>
    </r>
    <r>
      <rPr>
        <sz val="11"/>
        <color theme="1"/>
        <rFont val="Arial Unicode MS"/>
        <family val="2"/>
      </rPr>
      <t xml:space="preserve"> האם המאגר פורסם באתר data.gov.il.
</t>
    </r>
  </si>
  <si>
    <t xml:space="preserve">שאלות לתיעדוף הנגשת מאגרי המידע </t>
  </si>
  <si>
    <r>
      <t xml:space="preserve">החלטת הממשלה קובעת כי תיעדוף הנגשת מאגרי המידע ייקבע, בין השאר, על פי המדדים הבאים: 
(א) האינטרס הציבורי שבפרסום המידע; 
(ב) שיעור האוכלוסייה שהמידע נוגע לו; 
(ג) תדירות הפניות של הציבור בקשר למידע האמור בעבר; 
(ד) תדירות השימוש של המשרד במידע; 
(ה) התועלת הכלכלית שהציבור עשוי להפיק מפרסום המידע. 
אין חובה למלא את שאלות בחלק זה (7-14, למעט שאלה 12) עבור מאגרים שכבר הונגשו ב-data.gov.il
</t>
    </r>
    <r>
      <rPr>
        <u/>
        <sz val="11"/>
        <rFont val="Arial Unicode MS"/>
        <family val="2"/>
      </rPr>
      <t>7. כיצד הציבור הביע עניין עד כה בפרסום המידע?</t>
    </r>
    <r>
      <rPr>
        <sz val="11"/>
        <rFont val="Arial Unicode MS"/>
        <family val="2"/>
      </rPr>
      <t xml:space="preserve"> אנחנו מבקשים שציינו באם וכיצד הציבור הביע עד כה עניין בפרסום המידע
דוגמאות של דרכים בהם הציבור מביע עניין במידע:
א. במהלך התייעצות עם הציבור – מהלך תהליך שיתוף ציבור שניהל המשרד, התקבלו בקשות להנגשת המאגר 
ב. התקבלו פניות ובקשות מהציבור הרחב - בקשות חופש המידע, פניות ציבור וכו' שקיבל המשרד בעבר בהקשר למידע במאגר  
ג. התקבלו פניות ובקשות מעסקים/חוקרים/עיתונאים - בקשות חופש המידע, פניות ציבור וכו' שקיבל המשרד בעבר בהקשר למידע במאגר  
ד. הועבר ע"י רשות התקשוב - בקשות מהציבור למאגרים שהועברו למשרדים ע"י מנהלת פרויקטים מיוחדים ברשות התקשוב, לדוגמא: בקשות שקיבלה רשות התקשוב במהלך תהליכי שיתוף ציבור; באמצעות טופס פנייה ב-data.gov.il; שהוצגו בדול המסכם - הצוות הבין משרדי להנגשת מאגרי מידע לציבור, בפרט "נתונים מספריים ומאגרי המידע המבוקשים במדינות השונות" (עמ' 12-14); נספח 4 – מיפוי מאגרי מידע (עד 5 מאגרים מכל משרד) 
ה. אחר – ניתן לכתוב מלל חופשי
יש לבחור את הדרך העיקרי בה התקבלו הפניות. אם התקבלו במספר דרכים, ניתן לציין בטקסט החופשי.
יתקיימו תהליכי שיתוף ציבור במהלך שנת 2017 שיכולו לסייע במילוי השדה.
</t>
    </r>
  </si>
  <si>
    <r>
      <rPr>
        <u/>
        <sz val="11"/>
        <color theme="1"/>
        <rFont val="Arial"/>
        <family val="2"/>
        <scheme val="minor"/>
      </rPr>
      <t xml:space="preserve">8. פירוט לגבי עניין הציבור במאגר: </t>
    </r>
    <r>
      <rPr>
        <sz val="11"/>
        <color theme="1"/>
        <rFont val="Arial"/>
        <family val="2"/>
        <charset val="177"/>
        <scheme val="minor"/>
      </rPr>
      <t>מלל חופשי. 
ניתן לציין את מקור הבקשה ומהותו – אם מדובר בפניות בודדות או פניות חוזרות; 
הסברים לחשיבות המידע מצד הפנים - תדירות גבוהה של פניות לגבי מידע מסוים מעידה על עניין ציבורי במידע. פניות מאנשי מקצוע יכולים להעיד על שימוש יותר רחב של המידע. הסברים על סיבת הפנייה יכולה להעיד על תועלות אפשריות של המידע</t>
    </r>
  </si>
  <si>
    <r>
      <rPr>
        <u/>
        <sz val="11"/>
        <rFont val="Arial Unicode MS"/>
        <family val="2"/>
      </rPr>
      <t xml:space="preserve">9. מה רמת התועלת שהציבור עשוי להפיק מפרסום המידע לדעתך? </t>
    </r>
    <r>
      <rPr>
        <sz val="11"/>
        <rFont val="Arial Unicode MS"/>
        <family val="2"/>
      </rPr>
      <t xml:space="preserve">
אנחנו מבקשים שתציינו אם ידוע לכם על תועלות פוטנציאליות בהנגשת המאגר (על בסיס הידע והניסיון של אחראי המאגר; על בסיס מידע שהתקבל מהציבור; בהתאם לממצאי מחקרים או ניסיון בחו"ל, וכו'). 
דוגמאות לסוגי תועלות (הרשימה אינה מוגבלת, ניתן לבחור את הסעיפים הרלוונטיים עבור כל מאגר ומאגר)
א. תועלת כלכלית (למשל הגברת תחרות, התייעלות, מידע רלוונטי לעסקים וכו')
ב. תרומה לחדשנות (למשל יצירת יוזמות חדשות)
ג. תועלת חברתית (למשל מידע שמסייע לציבור בתהליך קבלת החלטות)
ד. תרומתו של המידע לקביעת מדיניות מבוססת מידע ו/או לשקיפות ממשלתית (למשל תקציב המדינה)
ה. מידע שפרסומו יכול להוביל לשיפור השירות הניתן לאזרח או חיסכון למשרד בעת נתינת השירות. 
ו.  מידע שמהווה מפתח למאגרים אחרים (למשל, גושים וחלקות)
יתקיימו תהליכי שיתוף ציבור במהלך שנת 2017 שיכולו לסייע במילוי השדה.
</t>
    </r>
    <r>
      <rPr>
        <u/>
        <sz val="11"/>
        <rFont val="Arial Unicode MS"/>
        <family val="2"/>
      </rPr>
      <t xml:space="preserve">10. פירוט: </t>
    </r>
    <r>
      <rPr>
        <sz val="11"/>
        <rFont val="Arial Unicode MS"/>
        <family val="2"/>
      </rPr>
      <t xml:space="preserve">
הסבר על הקביעה – איזה תועלות הציבור עשוי להפיק? לדוגמא - "מאגר גושים יכול לתרום לפיתוח יוזמות בתחום התכנון והגברת התחרות, ולהוות מפתח למאגרים אחרים בתחום התכנון" או "נתוני מיצ"ב יתרום לשקיפות בתחום מדדי תוצאות בתחום החינוך".
</t>
    </r>
  </si>
  <si>
    <r>
      <rPr>
        <u/>
        <sz val="11"/>
        <rFont val="Arial Unicode MS"/>
        <family val="2"/>
      </rPr>
      <t xml:space="preserve">11. סוג האוכלוסיה שהמידע נוגע לו </t>
    </r>
    <r>
      <rPr>
        <sz val="11"/>
        <rFont val="Arial Unicode MS"/>
        <family val="2"/>
      </rPr>
      <t xml:space="preserve">
כנ"ל החלטת הממשלה
כל האוכלוסייה/אוכלוסייה מסוימת-  ככל שהמידע נוגע לפלחים רבים יותר בציבור, יש הצדקה רבה יותר לפרסמו – כגון בענייני חינוך רוחביים, הנוגעים לכלל האוכלוסייה, לעומת מאגר שמיודע רק אנשי מקצוע, מידע שמתייחס רק לאזור גיוגרפי מסוים וכו'.
</t>
    </r>
    <r>
      <rPr>
        <u/>
        <sz val="11"/>
        <rFont val="Arial Unicode MS"/>
        <family val="2"/>
      </rPr>
      <t>12. האם יש מאגרים נוספים משלימים?</t>
    </r>
    <r>
      <rPr>
        <sz val="11"/>
        <rFont val="Arial Unicode MS"/>
        <family val="2"/>
      </rPr>
      <t xml:space="preserve">
נא פרט/י אם ידוע לכם על מאגרים נוספים, במשרדכם או במשרדים אחרים, שישלימו את הנתונים במאגר הנ"ל, או שיתרמו להשגת התועלות שצוינו לעיל.  למשל – משרד הבינוי והשיכון, רמ"י ומינהל התכנון צונו שיש להם נותנים משלימים למאגר תכנון. לחילופין – יש מספר יחידות שמנהלות מידע על תאונות דרכים (רשות לבטיחות בדרכים, משטרת ישראל, מד"א, למ"ס וכו'), שהמידע ממקורות שונים יכול להשלים אחד את השני. ניתן לציין מאגרים ממקורות שונים שיש לכם עניין במידע בהם
</t>
    </r>
    <r>
      <rPr>
        <u/>
        <sz val="11"/>
        <rFont val="Arial Unicode MS"/>
        <family val="2"/>
      </rPr>
      <t>13. האם המאגר כולל מידע מזוהה אישי ?</t>
    </r>
    <r>
      <rPr>
        <sz val="11"/>
        <rFont val="Arial Unicode MS"/>
        <family val="2"/>
      </rPr>
      <t xml:space="preserve">
האם המאגר כולל מידע פרטי שניתן לייחס לאדם מסוים?
ככל, לא יונגש לציבור מידע מזוהה או ניתן לזיהוי למעט לפי הוראה שבדין. בשלב זה, אנחנו לא מבקשים הכרעה משפטית לגבי האם ניתן להנגיש את המאגר או לא, אלא רוצים לציין את המאגרים שיש בהם מידע אישי ויש צורך להתייחס לסוגיית הפרטיות
</t>
    </r>
  </si>
  <si>
    <r>
      <rPr>
        <u/>
        <sz val="11"/>
        <rFont val="Arial Unicode MS"/>
        <family val="2"/>
      </rPr>
      <t xml:space="preserve">14. האם לדעתך יש קושי מהותי (לא טכני) להנגיש את המאגר? </t>
    </r>
    <r>
      <rPr>
        <sz val="11"/>
        <rFont val="Arial Unicode MS"/>
        <family val="2"/>
      </rPr>
      <t xml:space="preserve">
בהתאם לקריטריונים שקבעה רשות התקשוב, סדר העדיפות להנגשת מאגרי המידע לציבור ייקבע בהתאם לאינטרס הציבורי בפרסום המידע (המורכב מהבעת עניין המאגר ע"י הציבור, תועלת שהציבור עשוי להפיק מהמאגר וסוג האוכלוסיה שהמידע נוגע לו) וההשקעה הנדרשת להנגשת המאגר (השקעה מנהלית וטכנית).
בהתאם לכך, אנחנו מבקשים שתציינו אם ידוע לכם על קשיים שעשוים להקשות על הנגשת המאגר. השאלה היא לדעת אחראי המאגר. אין חובה בשלב המיפוי לקבל דעה משפטית בעניין.
אופציות לבחירה:
1. לא קיים קושי להנגיש את המאגר
2. קיים קושי אך ניתן להנגיש חלק מהמאגר
3. קיים קושי ונדרש סיוע של רשות התקשוב
4. קיים קושי ולא ניתן להנגיש את המאגר
פירוט: ניתן לציין כל קושי שלדעתך יקשה על הנגשת המאגר. ככל שיש יותר מידע על מהות הקושי, כך יהיה יותר קל להעריך מה נדרש כדי להנגישו (אם מדובר באישורים, התאמות למאגר או כל דבר אחר) מצד המשרד או מצד רשות התקשוב</t>
    </r>
  </si>
  <si>
    <t>שאלות טכניות עבור אגף מערכות המידע</t>
  </si>
  <si>
    <r>
      <rPr>
        <u/>
        <sz val="11"/>
        <rFont val="Arial Unicode MS"/>
        <family val="2"/>
      </rPr>
      <t xml:space="preserve">15. מהו סוג בסיס הנתונים  בו נשמרים נתוני המאגר </t>
    </r>
    <r>
      <rPr>
        <sz val="11"/>
        <rFont val="Arial Unicode MS"/>
        <family val="2"/>
      </rPr>
      <t xml:space="preserve">
</t>
    </r>
    <r>
      <rPr>
        <u/>
        <sz val="11"/>
        <rFont val="Arial Unicode MS"/>
        <family val="2"/>
      </rPr>
      <t>16. אילו מערכות מידע משתמשות בנתוני המאגר?
17. תאריך עדכון אחרון 
18. תדירות עדכון המאגר</t>
    </r>
    <r>
      <rPr>
        <sz val="11"/>
        <rFont val="Arial Unicode MS"/>
        <family val="2"/>
      </rPr>
      <t xml:space="preserve">: אופציות לבחירה: שוטף (תדירות גבוהה בפעם ביום ויש משמעות לעדכון המאגר בתדירות הזאת), יומית, שבועית, חודשית, רבעונית, שנתית
</t>
    </r>
    <r>
      <rPr>
        <u/>
        <sz val="11"/>
        <rFont val="Arial Unicode MS"/>
        <family val="2"/>
      </rPr>
      <t>19. ישויות מידע עיקריות המנוהלות במאגר</t>
    </r>
    <r>
      <rPr>
        <sz val="11"/>
        <rFont val="Arial Unicode MS"/>
        <family val="2"/>
      </rPr>
      <t xml:space="preserve">: אלו ישויות מידע (טבלאות נתונים עיקריות) מנוהלות במאגר. לדוגמא: כתובות, פרטי זיהוי, בעלות על נדל"ן וכו'. 
</t>
    </r>
    <r>
      <rPr>
        <u/>
        <sz val="11"/>
        <rFont val="Arial Unicode MS"/>
        <family val="2"/>
      </rPr>
      <t>20. מספר רשומות במועד האחרון</t>
    </r>
    <r>
      <rPr>
        <sz val="11"/>
        <rFont val="Arial Unicode MS"/>
        <family val="2"/>
      </rPr>
      <t xml:space="preserve">
</t>
    </r>
    <r>
      <rPr>
        <u/>
        <sz val="11"/>
        <rFont val="Arial Unicode MS"/>
        <family val="2"/>
      </rPr>
      <t>21. מה לדעתך רמת הקושי הטכני להנגיש את המאגר?</t>
    </r>
    <r>
      <rPr>
        <sz val="11"/>
        <rFont val="Arial Unicode MS"/>
        <family val="2"/>
      </rPr>
      <t xml:space="preserve"> (קל, בינוני, קשה) אין חובה למלא את השאלה עבור מאגרים שכבר הונגשו ב-data.gov.il
מיועד לאגף מערכות מידע, באם נדרש חיתוך מיוחד, יצירת טבלת ביניים וכו'. כמה מורכבת הנגשת המאגר.
אופציות לבירה: לא קיים קושי, קושי בינוני, קושי מהותי. באם נבחר בינוני או קשה: הסבר לרמת הקושי שנבחרה
</t>
    </r>
  </si>
  <si>
    <t>תכנון הנגשת המאגר</t>
  </si>
  <si>
    <r>
      <t>את השאלות להלן יש חובה למלא רק עבור המאגרים שיונגשו במהלך שנת 2017:
22. מועד תכנון להנגשת המאגר למאגרים עליהם הוחלט להגיש ב-data.gov.il:</t>
    </r>
    <r>
      <rPr>
        <sz val="11"/>
        <rFont val="Arial Unicode MS"/>
        <family val="2"/>
      </rPr>
      <t>, נא לציין מועד תכנון להנגשת המאגר</t>
    </r>
    <r>
      <rPr>
        <u/>
        <sz val="11"/>
        <rFont val="Arial Unicode MS"/>
        <family val="2"/>
      </rPr>
      <t xml:space="preserve">
23. סטטוס הנגשת המאגר ב-data.gov.il</t>
    </r>
    <r>
      <rPr>
        <sz val="11"/>
        <rFont val="Arial Unicode MS"/>
        <family val="2"/>
      </rPr>
      <t xml:space="preserve"> : אופציות לבחירה:
א. טרם החל
ב. באישור הנהלה – מחכה לקבלת אישורים מינהליים להנגשת המאגר
ג. בביצוע מערכות המידע – קיבלו אישורים להנגשה ונמצא בשלב טיפול הטכני במאגר בכדי להנגישו לציבור
ד. ממתין לממשל זמין – המאגר מוכן להנגשה אך דורש טיפול מצד ממשל זמין כדי להעלות אותו ל-data.gov.il
ה. בוצע – המאגר נמצא ב-data.gov.il</t>
    </r>
    <r>
      <rPr>
        <u/>
        <sz val="11"/>
        <rFont val="Arial Unicode MS"/>
        <family val="2"/>
      </rPr>
      <t xml:space="preserve">
</t>
    </r>
    <r>
      <rPr>
        <sz val="11"/>
        <rFont val="Arial Unicode MS"/>
        <family val="2"/>
      </rPr>
      <t xml:space="preserve">ו. הוקפא/בוטל 
</t>
    </r>
    <r>
      <rPr>
        <u/>
        <sz val="11"/>
        <rFont val="Arial Unicode MS"/>
        <family val="2"/>
      </rPr>
      <t>24. הערות</t>
    </r>
    <r>
      <rPr>
        <sz val="11"/>
        <rFont val="Arial Unicode MS"/>
        <family val="2"/>
      </rPr>
      <t xml:space="preserve"> – טקסט חופשי</t>
    </r>
    <r>
      <rPr>
        <u/>
        <sz val="11"/>
        <rFont val="Arial Unicode MS"/>
        <family val="2"/>
      </rPr>
      <t xml:space="preserve">
</t>
    </r>
  </si>
  <si>
    <r>
      <rPr>
        <sz val="11"/>
        <color theme="1"/>
        <rFont val="Arial Unicode MS"/>
        <family val="2"/>
      </rPr>
      <t>בהצלחה,</t>
    </r>
    <r>
      <rPr>
        <sz val="14"/>
        <color theme="1"/>
        <rFont val="Arial Unicode MS"/>
        <family val="2"/>
      </rPr>
      <t xml:space="preserve">
</t>
    </r>
    <r>
      <rPr>
        <b/>
        <sz val="14"/>
        <color rgb="FF002060"/>
        <rFont val="Arial Unicode MS"/>
        <family val="2"/>
      </rPr>
      <t>רשות התקשוב הממשלתי 
משרד ראש הממשלה</t>
    </r>
  </si>
  <si>
    <t>פרטי המשרד</t>
  </si>
  <si>
    <t>המשרד</t>
  </si>
  <si>
    <t>שיוך משרדי</t>
  </si>
  <si>
    <t>סוג יחידה</t>
  </si>
  <si>
    <t>סימול</t>
  </si>
  <si>
    <t>משרד המדע הטכנולוגיה והחלל</t>
  </si>
  <si>
    <t>שם המשרד</t>
  </si>
  <si>
    <t>סוג אחראי משרדי</t>
  </si>
  <si>
    <t>שם האחראי</t>
  </si>
  <si>
    <t>מספר טלפון</t>
  </si>
  <si>
    <t>כתובת מייל</t>
  </si>
  <si>
    <t>תפקיד במשרד</t>
  </si>
  <si>
    <t>ממונה על  יישום החלטת ממשלה 1933</t>
  </si>
  <si>
    <t>ערן כרמון</t>
  </si>
  <si>
    <t>איש קשר משרדי נוסף</t>
  </si>
  <si>
    <t>אחראי על העלאת הנתונים לData.gov.il</t>
  </si>
  <si>
    <t xml:space="preserve">תהליך שיתוף ציבור בנושא הנגשת מאגרי מידע לציבור </t>
  </si>
  <si>
    <t>רבעון</t>
  </si>
  <si>
    <t>סוג שיתוף הציבור</t>
  </si>
  <si>
    <t>תיאור שיתוף הציבור</t>
  </si>
  <si>
    <t>קהל יעד</t>
  </si>
  <si>
    <t>Q4/2017</t>
  </si>
  <si>
    <t>תהליך מקוון מנהול על ידי רשות התקשוב</t>
  </si>
  <si>
    <t>פרסום רשימת המאגרים, קבלת תיעדוף (כיעוץ לתיעדוף המשרדי)</t>
  </si>
  <si>
    <t>ציבור רחב, חוקרים, רשויות מחקר, רשויות מקומיות</t>
  </si>
  <si>
    <t>יחידות המשרד</t>
  </si>
  <si>
    <t>שמות היחידות במשרד המנהלות מאגרי מידע</t>
  </si>
  <si>
    <t>שם היחידה</t>
  </si>
  <si>
    <t>שם מנהל היחידה</t>
  </si>
  <si>
    <t>טלפון</t>
  </si>
  <si>
    <t>דוא"ל</t>
  </si>
  <si>
    <t>רבעון מתוכנן למיפוי</t>
  </si>
  <si>
    <t>מספר מאגרים</t>
  </si>
  <si>
    <t>עזר מיון</t>
  </si>
  <si>
    <t>מיון</t>
  </si>
  <si>
    <t>תיאום תכנון ובקרה</t>
  </si>
  <si>
    <t>avi@most.gov.il</t>
  </si>
  <si>
    <t>Q3/2017</t>
  </si>
  <si>
    <t>קשרי חוץ</t>
  </si>
  <si>
    <t>מדע וקהילה</t>
  </si>
  <si>
    <t>מטה משותף למשרד המדע ומשרד התרבות והספורט</t>
  </si>
  <si>
    <t xml:space="preserve">מועצה הלאומית למחקר ולפיתוח </t>
  </si>
  <si>
    <t>דוברות</t>
  </si>
  <si>
    <t>מדען ראשי</t>
  </si>
  <si>
    <t>רשימת מאגרי המידע של המשרד</t>
  </si>
  <si>
    <t>יפורסם לציבור</t>
  </si>
  <si>
    <t>שימוש ממשלתי</t>
  </si>
  <si>
    <t>שימוש משרדי</t>
  </si>
  <si>
    <t>יפורסם לציבור (רשות)</t>
  </si>
  <si>
    <t>שימוש ממשלתי (רשות)</t>
  </si>
  <si>
    <t>שימוש משרדי (רשות)</t>
  </si>
  <si>
    <t>תכנון ובקרת הנגשת המאגר</t>
  </si>
  <si>
    <t>לוחות זמנים</t>
  </si>
  <si>
    <t>סימול משרד</t>
  </si>
  <si>
    <t>#</t>
  </si>
  <si>
    <t># מאגר</t>
  </si>
  <si>
    <t>שם המאגר</t>
  </si>
  <si>
    <t>תיאור המאגר</t>
  </si>
  <si>
    <t xml:space="preserve">שנת הקמת המאגר </t>
  </si>
  <si>
    <t>שם היחידה בעלת המאגר</t>
  </si>
  <si>
    <t xml:space="preserve">האם המאגר כבר פורסם לציבור </t>
  </si>
  <si>
    <t>קישור URL למאגר</t>
  </si>
  <si>
    <t xml:space="preserve">האם ב-data.gov.il? </t>
  </si>
  <si>
    <t>קישור URL לdata.gov.il</t>
  </si>
  <si>
    <t xml:space="preserve">כיצד הציבור הביע עניין עד כה בפרסום המידע </t>
  </si>
  <si>
    <t>פירוט לגבי עניין  הציבור במאגר</t>
  </si>
  <si>
    <t xml:space="preserve">מה רמת התועלת שהציבור עשוי להפיק מפרסום המידע לדעתך? </t>
  </si>
  <si>
    <t>פירוט תועלת אפשרית לציבור</t>
  </si>
  <si>
    <t xml:space="preserve">סוג האוכלוסייה שהמידע נוגע לו </t>
  </si>
  <si>
    <t>במידה וקיימים, מה הם המאגרים המשלימים?</t>
  </si>
  <si>
    <t>האם המאגר כולל מידע מזוהה אישי?</t>
  </si>
  <si>
    <t xml:space="preserve">האם לדעתך יש קושי מהותי (לא טכני) להנגיש את המאגר? </t>
  </si>
  <si>
    <t>פירוט מהו הקושי להנגשת המאגר?</t>
  </si>
  <si>
    <t xml:space="preserve">מהו סוג בסיס הנתונים בו נשמרים נתוני המאגר? </t>
  </si>
  <si>
    <t>אילו מערכות מידע משתמשות בנתוני המאגר?</t>
  </si>
  <si>
    <t>תאריך עדכון אחרון</t>
  </si>
  <si>
    <t>תדירות עדכון המאגר</t>
  </si>
  <si>
    <t>ישויות מידע עיקריות המנוהלות במאגר (טבלאות נתונים עיקריות)</t>
  </si>
  <si>
    <t>מספר רשומות במועד האחרון</t>
  </si>
  <si>
    <t xml:space="preserve">מה לדעתך רמת הקושי הטכני להנגיש את המאגר? </t>
  </si>
  <si>
    <t>הסבר לרמת הקושי שנבחרה</t>
  </si>
  <si>
    <t>סטטוס הנגשת מאגר ל-Data.gov.il</t>
  </si>
  <si>
    <r>
      <t xml:space="preserve">הסבר </t>
    </r>
    <r>
      <rPr>
        <b/>
        <u/>
        <sz val="11"/>
        <color theme="0"/>
        <rFont val="Arial"/>
        <family val="2"/>
        <scheme val="minor"/>
      </rPr>
      <t>רשמי</t>
    </r>
    <r>
      <rPr>
        <b/>
        <sz val="11"/>
        <color theme="0"/>
        <rFont val="Arial"/>
        <family val="2"/>
        <scheme val="minor"/>
      </rPr>
      <t xml:space="preserve"> לאי פרסום המאגר</t>
    </r>
  </si>
  <si>
    <t>תעדוף להנגשה</t>
  </si>
  <si>
    <t>הסבר לגבי תעדוף</t>
  </si>
  <si>
    <t>מורכבות</t>
  </si>
  <si>
    <t>הסבר לגבי מורכבות</t>
  </si>
  <si>
    <t>האם תדרש התממה?</t>
  </si>
  <si>
    <t>האם ידרש טיוב?</t>
  </si>
  <si>
    <t>שעות עבודה נדרשות להנגשה</t>
  </si>
  <si>
    <t>עלויות נוספות בש"ח</t>
  </si>
  <si>
    <t>סך עלויות</t>
  </si>
  <si>
    <t>הסבר לגבי שעות ועלויות</t>
  </si>
  <si>
    <t>תדירות עדכון המאגר ב-data.gov.il</t>
  </si>
  <si>
    <t>האם נדרש תהליך אוטומציה לעדכון?</t>
  </si>
  <si>
    <t>מועד מתוכנן לתחילת עבודה על הנגשת המאגר</t>
  </si>
  <si>
    <t>מועד מתוכנן להנגשת המאגר</t>
  </si>
  <si>
    <r>
      <t xml:space="preserve">מועד הנגשת המאגר </t>
    </r>
    <r>
      <rPr>
        <b/>
        <u/>
        <sz val="11"/>
        <color theme="0"/>
        <rFont val="Arial"/>
        <family val="2"/>
        <scheme val="minor"/>
      </rPr>
      <t>בפועל</t>
    </r>
  </si>
  <si>
    <t>סיכונים אפשריים</t>
  </si>
  <si>
    <t>הערות</t>
  </si>
  <si>
    <t>סימון לאי פרסום מאגר (שדה של רשות התקשוב)</t>
  </si>
  <si>
    <t>קיים שדה</t>
  </si>
  <si>
    <t>שנת הנגשה</t>
  </si>
  <si>
    <t>רבעון להנגשה</t>
  </si>
  <si>
    <t>חוקרים</t>
  </si>
  <si>
    <t>רשימת חוקרים</t>
  </si>
  <si>
    <t>כן</t>
  </si>
  <si>
    <t>http://forms.public.most.gov.il/Science/Pages/researchers.aspx</t>
  </si>
  <si>
    <t>לא</t>
  </si>
  <si>
    <t>נמוכה</t>
  </si>
  <si>
    <t>שת"פ מחקרי בארץ ובחו"ל</t>
  </si>
  <si>
    <t>חוקרים, רשויות מחקר</t>
  </si>
  <si>
    <t>לא קיים קושי להנגיש את המאגר</t>
  </si>
  <si>
    <t>SQL server</t>
  </si>
  <si>
    <t>מערכת אגפית, ופתוח</t>
  </si>
  <si>
    <t>רבעונית</t>
  </si>
  <si>
    <t>18 שעות עבודה מול הלקוח + 18 שעות עבודה יישומית</t>
  </si>
  <si>
    <t>מחקרים ממומנים</t>
  </si>
  <si>
    <t>רשימת המחקרים הממומנים ע"י המשרד ותקציר</t>
  </si>
  <si>
    <t>http://forms.public.most.gov.il/researches/Pages/researchesNew.aspx</t>
  </si>
  <si>
    <t>בינונית</t>
  </si>
  <si>
    <t>ביסוס מחקרי ושת"פ</t>
  </si>
  <si>
    <t>ארגונים בינלאומיים בתחום המדע שבהם נציגות ישראלית</t>
  </si>
  <si>
    <t>https://www.gov.il/he/Departments/General/most_intl_org</t>
  </si>
  <si>
    <t>https://data.gov.il/dataset/03</t>
  </si>
  <si>
    <t>לא ידוע</t>
  </si>
  <si>
    <t>הציבור הרחב</t>
  </si>
  <si>
    <t>אחר</t>
  </si>
  <si>
    <t>לא קיים קושי</t>
  </si>
  <si>
    <t>בוצע</t>
  </si>
  <si>
    <t>ilana@most.gov.il</t>
  </si>
  <si>
    <t>הסכמי שיתוף פעולה בינלאומיים בתחום המדע</t>
  </si>
  <si>
    <t>המדינות עימן חתמה ישראל על הסכמי שיתוף פעולה מדעי דו-לאומי</t>
  </si>
  <si>
    <t>https://www.gov.il/he/Departments/General/most_intl_countries</t>
  </si>
  <si>
    <t>https://data.gov.il/dataset/05</t>
  </si>
  <si>
    <t>חברי המועצה לקידום נשים במדע ובטכנולוגיה</t>
  </si>
  <si>
    <t>המועצה לקידום נשים במדע ובטכנולוגיה</t>
  </si>
  <si>
    <t>https://www.gov.il/he/Departments/General/women_council_members</t>
  </si>
  <si>
    <t>https://data.gov.il/dataset/06</t>
  </si>
  <si>
    <t>Elas@most.gov.il</t>
  </si>
  <si>
    <t>המועצה לקידום נשים במדע ובטכנולוגיה -ועדה לקידום נשים באקדמיה - חברי מועצה</t>
  </si>
  <si>
    <t>מלגות לנשים בתחומי המדע והטכנולוגיה</t>
  </si>
  <si>
    <t>http://archive.most.gov.il/PromotingWoman/Pages/melagot.aspx</t>
  </si>
  <si>
    <t>מדעניות</t>
  </si>
  <si>
    <t>קושי בינוני</t>
  </si>
  <si>
    <t>מידע לא מאורגן בצורה טבלאית</t>
  </si>
  <si>
    <t>ארגונים ומוסדות הפועלים בישראל לקידום נשים במדע ובטכנולוגיה</t>
  </si>
  <si>
    <t>http://archive.most.gov.il/PromotingWoman/Pages/links.aspx</t>
  </si>
  <si>
    <t>נשים</t>
  </si>
  <si>
    <t>ארגונים ומוסדות הפועלים בעולם לקידום נשים במדע ובטכנולוגיה</t>
  </si>
  <si>
    <t>המועצה לקידום נשים במדע ובטכנולוגיה - מעמד האשה - מידעונים</t>
  </si>
  <si>
    <t>http://archive.most.gov.il/PromotingWoman/women/Pages/default.aspx</t>
  </si>
  <si>
    <t>מלגות עידוד לנשים ללימודי הנדסת אלקטרואופטיקה וביואינפורמטיקה</t>
  </si>
  <si>
    <t>http://archive.most.gov.il/PromotingWoman/WISTEM/Academy/Pages/default.aspx</t>
  </si>
  <si>
    <t>קישורים לאתרים המוקדשים למדעניות מפורסמות</t>
  </si>
  <si>
    <t>http://archive.most.gov.il/PromotingWoman/Pages/BreakingTheGlass.aspx</t>
  </si>
  <si>
    <t>יועצות נשיאי אוניברסיטאות לענייני מגדר וקידום נשים</t>
  </si>
  <si>
    <t>http://archive.most.gov.il/PromotingWoman/Pages/WomenAndGenderAcademiaConsultants.aspx</t>
  </si>
  <si>
    <t>מרכזי להב"ה</t>
  </si>
  <si>
    <t>מרכזים בפרישה ארצית ובהם פעילות הכשרה ביישומי מחשב, הכשרה והעשרה טכנולוגית לציבור הרחב</t>
  </si>
  <si>
    <t>https://www.gov.il/he/Departments/General/lehava_centers</t>
  </si>
  <si>
    <t>https://data.gov.il/dataset/17/resource/83bead53-7e53-441b-9567-c9bc76e91e78</t>
  </si>
  <si>
    <t>Yosit@most.gov.il
netanelm@most.gov.il</t>
  </si>
  <si>
    <t>מרכזי מו"פ</t>
  </si>
  <si>
    <t>מרכזי מחקר ופיתוח</t>
  </si>
  <si>
    <t>http://archive.most.gov.il/CenterMofArea/Pages/mop.aspx</t>
  </si>
  <si>
    <t>netanelm@most.gov.il</t>
  </si>
  <si>
    <t xml:space="preserve">חוגי מדע </t>
  </si>
  <si>
    <t>חוגי מדע לילדים ונוער ברשויות המקומיות</t>
  </si>
  <si>
    <t>https://www.gov.il/he/Departments/General/most_science_after_school</t>
  </si>
  <si>
    <t>https://data.gov.il/dataset/19</t>
  </si>
  <si>
    <t>חוגי מדע - דרכי התקשרות עם מפעילי החוגים</t>
  </si>
  <si>
    <t>דרכי התקשורת עם רשתות החוגים ברשויות המקומיות</t>
  </si>
  <si>
    <t>https://data.gov.il/dataset/20</t>
  </si>
  <si>
    <t>מרכזי חונכות ללימודי מדעים</t>
  </si>
  <si>
    <t>במסגרת פרויקט "חונכות ללימודי מדעים" בשותפות פר"ח, מלווים סטודנטים וסטודנטיות מתחומי ההנדסה, הטכנולוגיה והמדעים המדויקים תלמידים ותלמידות התיכון ומעבירים להם שיעורי עזר במקצועות הריאליים, המדעים והאנגלית. 
ברשימה מרכזי פר"ח ופרטים ליצירת קשר</t>
  </si>
  <si>
    <t>https://www.gov.il/he/Departments/General/science_tutoring</t>
  </si>
  <si>
    <t>https://data.gov.il/dataset/21</t>
  </si>
  <si>
    <t>סל מדע - בקשות תמיכה</t>
  </si>
  <si>
    <t>בקשות תמיכה (תוכנית עבודה) לפעילויות בתחום המדע של הרשויות המקומיות</t>
  </si>
  <si>
    <t>רשויות מקומיות, הציבור הרחב</t>
  </si>
  <si>
    <t>סל מדע - פעילויות</t>
  </si>
  <si>
    <t>פעילויות מתוכננות ומבוצעות בתחום המדע ברשויות המקומיות</t>
  </si>
  <si>
    <t>רשימת תיקים שאורכבו</t>
  </si>
  <si>
    <t>מטה - תיקיון</t>
  </si>
  <si>
    <t>קיים קושי ולא ניתן להנגיש את המאגר</t>
  </si>
  <si>
    <t>מידע פנימי</t>
  </si>
  <si>
    <t>Excel</t>
  </si>
  <si>
    <t>קושי מהותי</t>
  </si>
  <si>
    <t>יש לערוך את המידע</t>
  </si>
  <si>
    <t>מכיל מידע מזוהה</t>
  </si>
  <si>
    <t>https://www.gov.il/he/Departments/General/most_summer_camps</t>
  </si>
  <si>
    <t>חברי מועצה למו"פ</t>
  </si>
  <si>
    <t>rachelr@most.gov.il</t>
  </si>
  <si>
    <t>וועדות לאומיות מולמו"פ</t>
  </si>
  <si>
    <t>רשימת וועדות לאומיות מולמו"פ</t>
  </si>
  <si>
    <t>https://www.gov.il/he/Departments/General/molmop_committees</t>
  </si>
  <si>
    <t>https://data.gov.il/dataset/30</t>
  </si>
  <si>
    <t>בעלי תפקידים במשרד</t>
  </si>
  <si>
    <t>רשימת בעלי התפקידים ביחידות השונות של המשרד</t>
  </si>
  <si>
    <t>http://archive.most.gov.il/About/AdressAndPhone/Pages/default.aspx</t>
  </si>
  <si>
    <t>Libio@most.gov.il</t>
  </si>
  <si>
    <t xml:space="preserve">מנכ"לים לדורותיהם </t>
  </si>
  <si>
    <t xml:space="preserve">רשימת מנכ"לים לדורותיהם </t>
  </si>
  <si>
    <t>http://archive.most.gov.il/About/CEO/Pages/history.aspx</t>
  </si>
  <si>
    <t>שרים לדורותיהם</t>
  </si>
  <si>
    <t>רשימת שרים לדורותיהם</t>
  </si>
  <si>
    <t>http://archive.most.gov.il/About/MinisterMOST/Pages/ministers.aspx</t>
  </si>
  <si>
    <t xml:space="preserve">קולות קוראים </t>
  </si>
  <si>
    <t>רשימת קולות קוראים של המשרד</t>
  </si>
  <si>
    <t>http://archive.most.gov.il/Information/Calls/Pages/default.aspx</t>
  </si>
  <si>
    <t>מוסדות מחקר, חוקרים</t>
  </si>
  <si>
    <t>תוכניות ופרויקטים במימון המשרד</t>
  </si>
  <si>
    <t>תוכניות ופרויקטים שמומנו על ידי המשרד</t>
  </si>
  <si>
    <t>http://archive.most.gov.il/ProgramTashtiot/researches/Pages/most-researches.aspx</t>
  </si>
  <si>
    <t>תחומי מחקר</t>
  </si>
  <si>
    <t>רשימת תחומי מחקר</t>
  </si>
  <si>
    <t>http://archive.most.gov.il/ProgramTashtiot/Pages/defaultResearch.aspx</t>
  </si>
  <si>
    <t>הצעות מחקר בתחום המדע והטכנולוגיה</t>
  </si>
  <si>
    <t>רשימת הצעות המחקר בתחומי המדע והטכנולוגיה</t>
  </si>
  <si>
    <t>מועצות וועדות באחריות המשרד</t>
  </si>
  <si>
    <t>http://archive.most.gov.il/Councils/Pages/Councils.aspx</t>
  </si>
  <si>
    <t>חברי פורום מדענים ראשיים</t>
  </si>
  <si>
    <t>http://archive.most.gov.il/Councils/Pages/chief-scientists-forum.aspx</t>
  </si>
  <si>
    <t>סל מדע לרשויות המקומיות</t>
  </si>
  <si>
    <t>https://www.gov.il/BlobFolder/generalpage/most_funding/he/%D7%A1%D7%9C%20%D7%9E%D7%93%D7%A2%20%D7%9C%D7%A8%D7%A9%D7%95%D7%99%D7%95%D7%AA%20%D7%94%D7%9E%D7%A7%D7%95%D7%9E%D7%99%D7%95%D7%AA.xlsx</t>
  </si>
  <si>
    <t>https://data.gov.il/dataset/48/resource/479641a6-885c-48dd-81d1-f76ade5095ee</t>
  </si>
  <si>
    <t>שנתית</t>
  </si>
  <si>
    <t>נמוך</t>
  </si>
  <si>
    <t>לברר איש קשר
MinhaN@most.gov.il</t>
  </si>
  <si>
    <t>תמיכות במשלחות</t>
  </si>
  <si>
    <t>https://www.gov.il/he/Departments/General/most_funding</t>
  </si>
  <si>
    <t>https://data.gov.il/dataset/49/resource/dcf4471f-2605-4440-bb46-4b079c0dcdc1</t>
  </si>
  <si>
    <t>תמיכה מצפים ציבוריים 2018</t>
  </si>
  <si>
    <t>https://data.gov.il/dataset/50</t>
  </si>
  <si>
    <t>סל מדע פרוט לפי חוגים תשעז</t>
  </si>
  <si>
    <t>https://data.gov.il/dataset/51/resource/7da4616f-7437-4835-b87b-cca12c7d5e78</t>
  </si>
  <si>
    <t>שם מוקצר</t>
  </si>
  <si>
    <t>מנהל מערכות המידע</t>
  </si>
  <si>
    <t>מלווה מטעם התקשוב</t>
  </si>
  <si>
    <t>מונחה רשות התקשוב</t>
  </si>
  <si>
    <t>סוג פריט</t>
  </si>
  <si>
    <t>נתיב</t>
  </si>
  <si>
    <t>ארכיון המדינה</t>
  </si>
  <si>
    <t>archives</t>
  </si>
  <si>
    <t>משרד ראש הממשלה</t>
  </si>
  <si>
    <t>יחידה משרדית</t>
  </si>
  <si>
    <t>דוד מרגלית</t>
  </si>
  <si>
    <t>יעל בראל</t>
  </si>
  <si>
    <t>פריט</t>
  </si>
  <si>
    <t>Lists/Offices</t>
  </si>
  <si>
    <t>הטלויזיה החינוכית</t>
  </si>
  <si>
    <t>ietv</t>
  </si>
  <si>
    <t>משרד החינוך</t>
  </si>
  <si>
    <t>יחידת סמך</t>
  </si>
  <si>
    <t>בוריס נסטיק</t>
  </si>
  <si>
    <t>הלשכה המרכזית לסטטיסטיקה</t>
  </si>
  <si>
    <t>לשכה מרכזית לסטטיסטיקה</t>
  </si>
  <si>
    <t>cbs</t>
  </si>
  <si>
    <t>שחר כץ</t>
  </si>
  <si>
    <t>המרכז למיפוי ישראל</t>
  </si>
  <si>
    <t>mapi</t>
  </si>
  <si>
    <t>משרד הבינוי</t>
  </si>
  <si>
    <t>אלכס קורן</t>
  </si>
  <si>
    <t>המשרד לביטחון פנים</t>
  </si>
  <si>
    <t>mops</t>
  </si>
  <si>
    <t>משרד</t>
  </si>
  <si>
    <t>אבנר מאי</t>
  </si>
  <si>
    <t>אמיר פז</t>
  </si>
  <si>
    <t>המשרד להגנת הסביבה</t>
  </si>
  <si>
    <t>sviva</t>
  </si>
  <si>
    <t>אורן אריאב</t>
  </si>
  <si>
    <t>המשרד לשוויון חברתי</t>
  </si>
  <si>
    <t>shvn</t>
  </si>
  <si>
    <t>אלבי מלכה</t>
  </si>
  <si>
    <t>אייל קבריטי</t>
  </si>
  <si>
    <t>הנהלת בתי הדין הרבניים</t>
  </si>
  <si>
    <t>בתי הדין הרבניים</t>
  </si>
  <si>
    <t>rbc</t>
  </si>
  <si>
    <t>משרד לשירותי דת</t>
  </si>
  <si>
    <t>אורי אהרונסון</t>
  </si>
  <si>
    <t>עדי שנאן</t>
  </si>
  <si>
    <t>הנהלת בתי המשפט</t>
  </si>
  <si>
    <t>court</t>
  </si>
  <si>
    <t>משרד המשפטים</t>
  </si>
  <si>
    <t>מאיר רכטר</t>
  </si>
  <si>
    <t>הרשות הארצית לכבאות והצלה</t>
  </si>
  <si>
    <t>כבאות והצלה</t>
  </si>
  <si>
    <t>102</t>
  </si>
  <si>
    <t>גיא חסון</t>
  </si>
  <si>
    <t>הרשות הממשלתית למים וביוב</t>
  </si>
  <si>
    <t>הרשות למים וביוב</t>
  </si>
  <si>
    <t>water</t>
  </si>
  <si>
    <t>משרד התשתיות</t>
  </si>
  <si>
    <t>ריבה שירזי</t>
  </si>
  <si>
    <t>הרשות לניהול המאגר הביומטרי</t>
  </si>
  <si>
    <t>מאגר הביומטרי</t>
  </si>
  <si>
    <t>biom</t>
  </si>
  <si>
    <t>משרד הפנים</t>
  </si>
  <si>
    <t>עמיר אריהן</t>
  </si>
  <si>
    <t>הרשות לפיתוח התיישבות הבדואים בנגב</t>
  </si>
  <si>
    <t>פיתוח הבדואים בנגב</t>
  </si>
  <si>
    <t>bedui</t>
  </si>
  <si>
    <t>משרד החקלאות</t>
  </si>
  <si>
    <t>תמיר כהן</t>
  </si>
  <si>
    <t>השירות המטאורולוגי</t>
  </si>
  <si>
    <t>ims</t>
  </si>
  <si>
    <t>משרד התחבורה</t>
  </si>
  <si>
    <t>מרב חכמון</t>
  </si>
  <si>
    <t>לשכת הפרסום הממשלתית</t>
  </si>
  <si>
    <t>lapam</t>
  </si>
  <si>
    <t>משרד התקשורת</t>
  </si>
  <si>
    <t>אלירן ברנר</t>
  </si>
  <si>
    <t>מינהל המחקר החקלאי, מכון וולקני</t>
  </si>
  <si>
    <t>מחקר חקלאי - וולקני</t>
  </si>
  <si>
    <t>agri</t>
  </si>
  <si>
    <t>מריאנה גרופר</t>
  </si>
  <si>
    <t>מינהל התכנון</t>
  </si>
  <si>
    <t>iplan</t>
  </si>
  <si>
    <t>משרד האוצר</t>
  </si>
  <si>
    <t>מילכה זיו נשיאל</t>
  </si>
  <si>
    <t>מינהל חינוך התיישבותי פנימייתי ועלה"נ</t>
  </si>
  <si>
    <t>חינוך התיישבותי</t>
  </si>
  <si>
    <t>kfar-olami</t>
  </si>
  <si>
    <t>אריק יקואל</t>
  </si>
  <si>
    <t>mof</t>
  </si>
  <si>
    <t>מיכל מזרחי</t>
  </si>
  <si>
    <t>משרד הבינוי והשיכון</t>
  </si>
  <si>
    <t>moch</t>
  </si>
  <si>
    <t>עפרה פרנקל</t>
  </si>
  <si>
    <t>משרד הבריאות</t>
  </si>
  <si>
    <t>moh</t>
  </si>
  <si>
    <t>שירה לב-עמי</t>
  </si>
  <si>
    <t>משרד החוץ</t>
  </si>
  <si>
    <t>mfa</t>
  </si>
  <si>
    <t>שמעון זמיר</t>
  </si>
  <si>
    <t>education</t>
  </si>
  <si>
    <t>עופר רימון</t>
  </si>
  <si>
    <t>משרד החקלאות ופיתוח הכפר</t>
  </si>
  <si>
    <t>moag</t>
  </si>
  <si>
    <t>ירון רונן</t>
  </si>
  <si>
    <t>משרד הכלכלה</t>
  </si>
  <si>
    <t>Economy</t>
  </si>
  <si>
    <t>שמעון ברונר</t>
  </si>
  <si>
    <t>משרד המדע</t>
  </si>
  <si>
    <t>most</t>
  </si>
  <si>
    <t>justice</t>
  </si>
  <si>
    <t>ששון סופרי</t>
  </si>
  <si>
    <t>main</t>
  </si>
  <si>
    <t>נעמי פרידמן</t>
  </si>
  <si>
    <t>משרד הקליטה והעליה</t>
  </si>
  <si>
    <t>moia</t>
  </si>
  <si>
    <t>סיגל ליבוביץ'</t>
  </si>
  <si>
    <t>משרד הרווחה והשירותים החברתיים</t>
  </si>
  <si>
    <t>משרד הרווחה</t>
  </si>
  <si>
    <t>molsa</t>
  </si>
  <si>
    <t>אריק שייב</t>
  </si>
  <si>
    <t>mot</t>
  </si>
  <si>
    <t>צור אהרון</t>
  </si>
  <si>
    <t>משרד התיירות</t>
  </si>
  <si>
    <t>tourism</t>
  </si>
  <si>
    <t>נועם קוריאט</t>
  </si>
  <si>
    <t>moc</t>
  </si>
  <si>
    <t>משרד התשתיות הלאומיות האנרגיה והמים</t>
  </si>
  <si>
    <t>energy</t>
  </si>
  <si>
    <t>ניר צנטנר</t>
  </si>
  <si>
    <t>המשרד לשירותי דת</t>
  </si>
  <si>
    <t>dat</t>
  </si>
  <si>
    <t>ליאור אשכנזי</t>
  </si>
  <si>
    <t>pmo</t>
  </si>
  <si>
    <t>רמי מוזס</t>
  </si>
  <si>
    <t>משרד ראש הממשלה - נתיב</t>
  </si>
  <si>
    <t>nativ</t>
  </si>
  <si>
    <t>שלומי אוצ'לדייב</t>
  </si>
  <si>
    <t>שת"פ אזורי, פיתוח הנגב והגליל</t>
  </si>
  <si>
    <t>פיתוח הנגב והגליל</t>
  </si>
  <si>
    <t>ngv</t>
  </si>
  <si>
    <t>נציבות שרות המדינה</t>
  </si>
  <si>
    <t>csc</t>
  </si>
  <si>
    <t>רויטל ויצמן</t>
  </si>
  <si>
    <t>רשות האוכלוסין וההגירה</t>
  </si>
  <si>
    <t>piba</t>
  </si>
  <si>
    <t>יוגב שמני</t>
  </si>
  <si>
    <t>רשות האכיפה והגבייה</t>
  </si>
  <si>
    <t>eca</t>
  </si>
  <si>
    <t>דן בן סימון</t>
  </si>
  <si>
    <t>רשות ההגבלים העסקיים</t>
  </si>
  <si>
    <t>aa</t>
  </si>
  <si>
    <t>רשות החשמל</t>
  </si>
  <si>
    <t>pua</t>
  </si>
  <si>
    <t>לארי לייבוביץ</t>
  </si>
  <si>
    <t>רשות המיסים-שע"ם</t>
  </si>
  <si>
    <t>רשות המיסים-שעם</t>
  </si>
  <si>
    <t>shaam</t>
  </si>
  <si>
    <t>ישעיה בנימין</t>
  </si>
  <si>
    <t>רשות המיסים</t>
  </si>
  <si>
    <t>itc</t>
  </si>
  <si>
    <t>טירי קיבש</t>
  </si>
  <si>
    <t>רשות המיסים-מכס ומע"מ</t>
  </si>
  <si>
    <t>רשות המיסים-מכס ומעמ</t>
  </si>
  <si>
    <t>customs</t>
  </si>
  <si>
    <t>משה כהן</t>
  </si>
  <si>
    <t>רשות התקשוב-ממשל זמין</t>
  </si>
  <si>
    <t>gov</t>
  </si>
  <si>
    <t>רשות התקשוב-מערכות רוחביות</t>
  </si>
  <si>
    <t>רשות התקשוב-רוחביות</t>
  </si>
  <si>
    <t>saar</t>
  </si>
  <si>
    <t>מוריה זיסוביץ'</t>
  </si>
  <si>
    <t>רשות מקרקעי ישראל</t>
  </si>
  <si>
    <t>land</t>
  </si>
  <si>
    <t>רביד שמואלי</t>
  </si>
  <si>
    <t>שירות בתי הסוהר</t>
  </si>
  <si>
    <t>ips</t>
  </si>
  <si>
    <t>שי גלבוע</t>
  </si>
  <si>
    <t>שירות התעסוקה הישראלי</t>
  </si>
  <si>
    <t>שירות התעסוקה</t>
  </si>
  <si>
    <t>ies</t>
  </si>
  <si>
    <t>תאגיד סטטוטורי</t>
  </si>
  <si>
    <t>רשות החדשנות</t>
  </si>
  <si>
    <t>Economy1</t>
  </si>
  <si>
    <t>תכנון הנגשת המאגר - לשימוש המשרד</t>
  </si>
  <si>
    <t>ספירה של # מאגר</t>
  </si>
  <si>
    <t>סכום כולל</t>
  </si>
  <si>
    <t>ללא סיווג ליחידה</t>
  </si>
  <si>
    <t>המועצה לקידום נשים במדע ובטכנולוגיה - חברי מועצה</t>
  </si>
  <si>
    <t>(ריק)</t>
  </si>
  <si>
    <t>המועצה לקידום נשים במדע ובטכנולוגיה - רשימת דוחות ופרסומים</t>
  </si>
  <si>
    <t>המועצה לקידום נשים במדע ובטכנולוגיה -  סיכומי ישיבות המועצה</t>
  </si>
  <si>
    <t>המועצה לקידום נשים במדע ובטכנולוגיה -  מלגות לנשים בתחומי המדע והטכנולוגיה:</t>
  </si>
  <si>
    <t>המועצה לקידום נשים במדע ובטכנולוגיה - ארגונים ומוסדות הפועלים בישראל לקידום נשים במדע ובטכנולוגיה:</t>
  </si>
  <si>
    <t>המועצה לקידום נשים במדע ובטכנולוגיה - ארגונים ומוסדות הפועלים בעולם לקידום נשים במדע ובטכנולוגיה:</t>
  </si>
  <si>
    <t xml:space="preserve"> 
המועצה לקידום נשים במדע ובטכנולוגיה - מלגות עידוד לנשים ללימודי הנדסת אלקטרואופטיקה וביואינפורמטיקה</t>
  </si>
  <si>
    <t xml:space="preserve"> המועצה לקידום נשים במדע ובטכנולוגיה - קישורים לאתרים המוקדשים למדעניות מפורסמות</t>
  </si>
  <si>
    <t>המועצה לקידום נשים במדע ובטכנולוגיה - יועצות נשיאי אוניברסיטאות לענייני מגדר וקידום נשים</t>
  </si>
  <si>
    <t>רשימת תיקים לארכיב</t>
  </si>
  <si>
    <t>http://archive.most.gov.il/Molmop/Reports/Documents/%D7%99%D7%A9%D7%A8%D7%90%D7%9C%20%D7%9B%D7%9E%D7%A8%D7%9B%D7%96%20%D7%97%D7%93%D7%A9%D7%A0%D7%95%D7%AA%20-%D7%90%D7%92%D7%A8%D7%95%D7%98%D7%A7.PDF</t>
  </si>
  <si>
    <t>http://archive.most.gov.il/Molmop/Reports/Documents/%D7%9E%D7%97%D7%A7%D7%A8%20%D7%90%D7%A0%D7%A8%D7%92%D7%99%D7%94%20%D7%91%D7%90%D7%A7%D7%93%D7%9E%D7%99%D7%94%20%D7%91%D7%99%D7%A9%D7%A8%D7%90%D7%9C.pdf</t>
  </si>
  <si>
    <t>http://archive.most.gov.il/Molmop/Reports/Documents/%D7%93%D7%95%D7%97%20%D7%94%D7%9E%D7%95%D7%A2%D7%A6%D7%94%20%D7%9C%D7%9E%D7%97%D7%A7%D7%A8%20%D7%95%D7%9C%D7%A4%D7%99%D7%AA%D7%95%D7%97%20%D7%9C%D7%A9%D7%A0%D7%99%D7%9D%202013-2012.pdf</t>
  </si>
  <si>
    <t xml:space="preserve">רשימת בעלי תפקידים מכל יחידה לדוג' </t>
  </si>
  <si>
    <t>רשימת אנשי קשר</t>
  </si>
  <si>
    <t xml:space="preserve">רשימת קולות קוראים </t>
  </si>
  <si>
    <t>רשימת תחומי עדיפות לאומית לשנים קודמות</t>
  </si>
  <si>
    <t>חוגים -</t>
  </si>
  <si>
    <t>קולות קוראים -</t>
  </si>
  <si>
    <t>רשימת חברי וועדת היגוי בכנס העתיד בשיוויון מגדרי</t>
  </si>
  <si>
    <t>רשימת מועצות וועדות באחריות  המשרד</t>
  </si>
  <si>
    <t>ללא סיווג ליחידה סה"כ</t>
  </si>
  <si>
    <t>תיאום תכנון ובקרה סה"כ</t>
  </si>
  <si>
    <t>רשימת נציגות ישראלים בפרוייקטים במסגרות ארגונים בינלאומיים</t>
  </si>
  <si>
    <t>קשרי חוץ סה"כ</t>
  </si>
  <si>
    <t>מרכזי להבה</t>
  </si>
  <si>
    <t>מרכזי מופ</t>
  </si>
  <si>
    <t xml:space="preserve">רשתות חוגי מדע - דרכי התקשרות </t>
  </si>
  <si>
    <t>מרכזי פר"ח לחונכות מדעים</t>
  </si>
  <si>
    <t>רשימת הרצאות בימי מדע שכבר היו - האם רלוונטי ?</t>
  </si>
  <si>
    <t>סל מדע - רשימת בקשות תמיכה</t>
  </si>
  <si>
    <t>סל מדע - רשימת תוכניות עבודה</t>
  </si>
  <si>
    <t>קיטנות קייץ -אנשי הקשר ברשויות המקומיות לנושא קייטנות מסובסדות לקיץ</t>
  </si>
  <si>
    <t>מדע וקהילה סה"כ</t>
  </si>
  <si>
    <t>http://archive.most.gov.il/Molmop/Reports/Documents/AnnualReport2010-11.pdf</t>
  </si>
  <si>
    <t>מועצה הלאומית למחקר ולפיתוח  סה"כ</t>
  </si>
  <si>
    <t>תדירות התכנסות</t>
  </si>
  <si>
    <t>כןלא</t>
  </si>
  <si>
    <t>סוג קהל יעד</t>
  </si>
  <si>
    <t>בסיס מידע</t>
  </si>
  <si>
    <t>דרוג</t>
  </si>
  <si>
    <t>מהימנות</t>
  </si>
  <si>
    <t>קושי</t>
  </si>
  <si>
    <t>תדירות עדכון</t>
  </si>
  <si>
    <t>הבעת עיניין</t>
  </si>
  <si>
    <t>קושי בהנגשה</t>
  </si>
  <si>
    <t>סטטוס</t>
  </si>
  <si>
    <t>רבעון שיתוף</t>
  </si>
  <si>
    <t>סוג שיתוף</t>
  </si>
  <si>
    <t>תעדוף</t>
  </si>
  <si>
    <t>אחת לרבעון</t>
  </si>
  <si>
    <t>אזרח/פרט</t>
  </si>
  <si>
    <t>גבוהה מאוד</t>
  </si>
  <si>
    <t>שוטף</t>
  </si>
  <si>
    <t>במהלך התייעצות עם הציבור</t>
  </si>
  <si>
    <t>טרם החל</t>
  </si>
  <si>
    <t>Q1/2017</t>
  </si>
  <si>
    <t>שולחן עגול ביום מידע פתוח</t>
  </si>
  <si>
    <t>גבוה</t>
  </si>
  <si>
    <t>אחת לחציון</t>
  </si>
  <si>
    <t>עסק</t>
  </si>
  <si>
    <t>Oracle</t>
  </si>
  <si>
    <t>גבוהה</t>
  </si>
  <si>
    <t>יומית</t>
  </si>
  <si>
    <t>התקבלו פניות ובקשות מהציבור הרחב</t>
  </si>
  <si>
    <t>קיים קושי אך ניתן להנגיש חלק מהמאגר</t>
  </si>
  <si>
    <t>באישור הנהלה</t>
  </si>
  <si>
    <t>Q2/2017</t>
  </si>
  <si>
    <t>תהליך מקוון המנוהל על ידי רשות התקשוב</t>
  </si>
  <si>
    <t>בינוני</t>
  </si>
  <si>
    <t>אחת לשנה</t>
  </si>
  <si>
    <t>Informix</t>
  </si>
  <si>
    <t>שבועית</t>
  </si>
  <si>
    <t>התקבלו פניות ובקשות מעסקים / חוקרים / עיתונאים</t>
  </si>
  <si>
    <t>קיים קושי ונדרש סיוע של רשות התקשוב</t>
  </si>
  <si>
    <t>בביצוע מערכות מידע</t>
  </si>
  <si>
    <t>תהליך מקוון המנוהל על ידי המשרד</t>
  </si>
  <si>
    <t>לא קבוע</t>
  </si>
  <si>
    <t>MARIADB</t>
  </si>
  <si>
    <t>חודשית</t>
  </si>
  <si>
    <t>הועבר על ידי רשות התקשוב הממשלתי</t>
  </si>
  <si>
    <t>ממתין לממשל זמין</t>
  </si>
  <si>
    <t>הונגש</t>
  </si>
  <si>
    <t>MySQL</t>
  </si>
  <si>
    <t>Q1/2018</t>
  </si>
  <si>
    <t>לא יונגש</t>
  </si>
  <si>
    <t>הוחלט לא להנגיש</t>
  </si>
  <si>
    <t>Q2/2018</t>
  </si>
  <si>
    <t>SQLite</t>
  </si>
  <si>
    <t>Q3/2018</t>
  </si>
  <si>
    <t>Adabas</t>
  </si>
  <si>
    <t>Q4/2018</t>
  </si>
  <si>
    <t>2DB</t>
  </si>
  <si>
    <t>Q1/2019</t>
  </si>
  <si>
    <t>קבצים סדרתיים</t>
  </si>
  <si>
    <t>Q2/2019</t>
  </si>
  <si>
    <t>Q3/2019</t>
  </si>
  <si>
    <t>Q4/2019</t>
  </si>
  <si>
    <t>Q1/2020</t>
  </si>
  <si>
    <t>Q2/2020</t>
  </si>
  <si>
    <t>Q3/2020</t>
  </si>
  <si>
    <t>Q4/2020</t>
  </si>
  <si>
    <t>Q1/2021</t>
  </si>
  <si>
    <t>Q2/2021</t>
  </si>
  <si>
    <t>Q3/2021</t>
  </si>
  <si>
    <t>Q4/2021</t>
  </si>
  <si>
    <t>Q1/2022</t>
  </si>
  <si>
    <t>Q2/2022</t>
  </si>
  <si>
    <t>Q3/2022</t>
  </si>
  <si>
    <t>Q4/2022</t>
  </si>
  <si>
    <t>https://www.gov.il/he/Departments/General/molmop_advisors</t>
  </si>
  <si>
    <t>פרטים מזהים</t>
  </si>
  <si>
    <t>קייטנות מדע קיץ</t>
  </si>
  <si>
    <t xml:space="preserve">קייטנות מדע קיץ  </t>
  </si>
  <si>
    <t>רשימת היועצים של המועצה הלאומית למחקר ופיתוח אזרחי.</t>
  </si>
  <si>
    <t>https://data.gov.il/dataset/29</t>
  </si>
  <si>
    <t>https://data.gov.il/dataset/54</t>
  </si>
  <si>
    <t>https://data.gov.il/dataset/56</t>
  </si>
  <si>
    <t>https://data.gov.il/dataset/53</t>
  </si>
  <si>
    <t>https://data.gov.il/dataset/62</t>
  </si>
  <si>
    <t>https://data.gov.il/dataset/61</t>
  </si>
  <si>
    <t>https://data.gov.il/dataset/02</t>
  </si>
  <si>
    <t>ההיסטוריה של משרד המדע הטכנולוגיה והחלל</t>
  </si>
  <si>
    <t>24.07.2017</t>
  </si>
  <si>
    <t>https://www.gov.il/he/Departments/about/most_about</t>
  </si>
  <si>
    <t>https://e.data.gov.il/dataset/18</t>
  </si>
  <si>
    <t>https://e.data.gov.il/dataset/52</t>
  </si>
  <si>
    <t>·         https://www.gov.il/he/Departments/General/most_intl_countries</t>
  </si>
  <si>
    <t>https://data.gov.il/dataset/04</t>
  </si>
  <si>
    <t>https://data.gov.il/dataset/14</t>
  </si>
  <si>
    <t>https://data.gov.il/dataset/46</t>
  </si>
  <si>
    <t>המאגר עובר בנייה וארגון מחדש</t>
  </si>
  <si>
    <t>meirab@most.gov.il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</si>
</sst>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409]#,##0"/>
    <numFmt numFmtId="166" formatCode="[$-1010000]d/m/yy;@"/>
    <numFmt numFmtId="167" formatCode="[$-F800]dddd\,\ mmmm\ dd\,\ yyyy"/>
    <numFmt numFmtId="168" formatCode="&quot;$&quot;#,##0_);\(&quot;$&quot;#,##0\)"/>
    <numFmt numFmtId="169" formatCode="#\ \ש\ח\ \ל\ש\ע\ה"/>
  </numFmts>
  <fonts count="43">
    <font>
      <sz val="11"/>
      <color theme="1"/>
      <name val="Arial"/>
      <family val="2"/>
      <charset val="177"/>
      <scheme val="minor"/>
    </font>
    <font>
      <sz val="11"/>
      <color theme="1"/>
      <name val="Arial"/>
      <family val="2"/>
      <charset val="177"/>
      <scheme val="minor"/>
    </font>
    <font>
      <sz val="10"/>
      <name val="Arial"/>
      <family val="2"/>
    </font>
    <font>
      <u/>
      <sz val="11"/>
      <color theme="10"/>
      <name val="Arial"/>
      <family val="2"/>
      <charset val="177"/>
      <scheme val="minor"/>
    </font>
    <font>
      <b/>
      <sz val="18"/>
      <color theme="0"/>
      <name val="Arial Unicode MS"/>
      <family val="2"/>
    </font>
    <font>
      <sz val="11"/>
      <color theme="1"/>
      <name val="Arial Unicode MS"/>
      <family val="2"/>
    </font>
    <font>
      <b/>
      <sz val="11"/>
      <color theme="1"/>
      <name val="Arial Unicode MS"/>
      <family val="2"/>
    </font>
    <font>
      <sz val="10"/>
      <color theme="1"/>
      <name val="Arial Unicode MS"/>
      <family val="2"/>
    </font>
    <font>
      <b/>
      <sz val="10"/>
      <color theme="0"/>
      <name val="Arial Unicode MS"/>
      <family val="2"/>
    </font>
    <font>
      <b/>
      <u/>
      <sz val="18"/>
      <color theme="1"/>
      <name val="Arial Unicode MS"/>
      <family val="2"/>
    </font>
    <font>
      <b/>
      <sz val="11"/>
      <color theme="0"/>
      <name val="Arial Unicode MS"/>
      <family val="2"/>
    </font>
    <font>
      <b/>
      <sz val="11"/>
      <color theme="1"/>
      <name val="Arial"/>
      <family val="2"/>
      <scheme val="minor"/>
    </font>
    <font>
      <sz val="11"/>
      <color theme="0"/>
      <name val="Arial"/>
      <family val="2"/>
      <charset val="177"/>
      <scheme val="minor"/>
    </font>
    <font>
      <sz val="9"/>
      <color theme="3"/>
      <name val="Arial"/>
      <family val="2"/>
      <scheme val="minor"/>
    </font>
    <font>
      <sz val="9"/>
      <color theme="1" tint="0.14993743705557422"/>
      <name val="Arial"/>
      <family val="2"/>
      <scheme val="minor"/>
    </font>
    <font>
      <u/>
      <sz val="11"/>
      <color theme="10"/>
      <name val="Arial"/>
      <family val="2"/>
      <charset val="177"/>
    </font>
    <font>
      <b/>
      <sz val="22"/>
      <color theme="4" tint="-0.499984740745262"/>
      <name val="Times New Roman"/>
      <family val="2"/>
      <scheme val="major"/>
    </font>
    <font>
      <sz val="11"/>
      <color theme="1"/>
      <name val="Typograph"/>
      <charset val="177"/>
    </font>
    <font>
      <sz val="11"/>
      <color theme="1"/>
      <name val="Arial"/>
      <family val="2"/>
      <scheme val="minor"/>
    </font>
    <font>
      <b/>
      <sz val="11"/>
      <color theme="0"/>
      <name val="Arial"/>
      <family val="2"/>
      <charset val="177"/>
      <scheme val="minor"/>
    </font>
    <font>
      <i/>
      <sz val="11"/>
      <color theme="1"/>
      <name val="Arial Unicode MS"/>
      <family val="2"/>
    </font>
    <font>
      <b/>
      <sz val="16"/>
      <color theme="1"/>
      <name val="Arial Unicode MS"/>
      <family val="2"/>
    </font>
    <font>
      <b/>
      <i/>
      <sz val="16"/>
      <color theme="1"/>
      <name val="Arial Unicode MS"/>
      <family val="2"/>
    </font>
    <font>
      <b/>
      <i/>
      <u/>
      <sz val="16"/>
      <color theme="1"/>
      <name val="Arial Unicode MS"/>
      <family val="2"/>
    </font>
    <font>
      <u/>
      <sz val="11"/>
      <color theme="1"/>
      <name val="Arial Unicode MS"/>
      <family val="2"/>
    </font>
    <font>
      <b/>
      <u/>
      <sz val="11"/>
      <color rgb="FFFF0000"/>
      <name val="Arial Unicode MS"/>
      <family val="2"/>
    </font>
    <font>
      <sz val="11"/>
      <name val="Arial Unicode MS"/>
      <family val="2"/>
    </font>
    <font>
      <u/>
      <sz val="11"/>
      <name val="Arial Unicode MS"/>
      <family val="2"/>
    </font>
    <font>
      <u/>
      <sz val="11"/>
      <color theme="1"/>
      <name val="Arial"/>
      <family val="2"/>
      <scheme val="minor"/>
    </font>
    <font>
      <sz val="14"/>
      <color theme="1"/>
      <name val="Arial Unicode MS"/>
      <family val="2"/>
    </font>
    <font>
      <b/>
      <sz val="14"/>
      <color rgb="FF002060"/>
      <name val="Arial Unicode MS"/>
      <family val="2"/>
    </font>
    <font>
      <b/>
      <u/>
      <sz val="12"/>
      <color theme="1"/>
      <name val="Arial Unicode MS"/>
      <family val="2"/>
    </font>
    <font>
      <b/>
      <sz val="12"/>
      <color theme="1"/>
      <name val="Arial Unicode MS"/>
      <family val="2"/>
    </font>
    <font>
      <sz val="12"/>
      <color theme="1"/>
      <name val="Arial Unicode MS"/>
      <family val="2"/>
    </font>
    <font>
      <b/>
      <u/>
      <sz val="14"/>
      <color theme="10"/>
      <name val="Arial Unicode MS"/>
      <family val="2"/>
    </font>
    <font>
      <sz val="11"/>
      <name val="Arial"/>
      <family val="2"/>
      <scheme val="minor"/>
    </font>
    <font>
      <b/>
      <sz val="11"/>
      <color theme="0"/>
      <name val="Arial"/>
      <family val="2"/>
      <scheme val="minor"/>
    </font>
    <font>
      <b/>
      <sz val="11"/>
      <color rgb="FF002060"/>
      <name val="Arial"/>
      <family val="2"/>
      <scheme val="minor"/>
    </font>
    <font>
      <sz val="11"/>
      <color rgb="FFFF0000"/>
      <name val="Arial"/>
      <family val="2"/>
      <scheme val="minor"/>
    </font>
    <font>
      <b/>
      <u/>
      <sz val="11"/>
      <color theme="0"/>
      <name val="Arial"/>
      <family val="2"/>
      <scheme val="minor"/>
    </font>
    <font>
      <u/>
      <sz val="11"/>
      <color theme="10"/>
      <name val="Arial"/>
      <family val="2"/>
      <scheme val="minor"/>
    </font>
    <font>
      <sz val="10"/>
      <name val="Arial"/>
      <family val="2"/>
      <scheme val="minor"/>
    </font>
    <font>
      <sz val="10"/>
      <color rgb="FF263C4A"/>
      <name val="Arial"/>
      <family val="2"/>
      <scheme val="minor"/>
    </font>
  </fonts>
  <fills count="27">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bgColor indexed="64"/>
      </patternFill>
    </fill>
    <fill>
      <patternFill patternType="solid">
        <fgColor theme="4" tint="0.79998168889431442"/>
        <bgColor indexed="64"/>
      </patternFill>
    </fill>
    <fill>
      <patternFill patternType="solid">
        <fgColor theme="8" tint="0.39997558519241921"/>
        <bgColor indexed="65"/>
      </patternFill>
    </fill>
    <fill>
      <patternFill patternType="solid">
        <fgColor theme="2"/>
        <bgColor indexed="64"/>
      </patternFill>
    </fill>
    <fill>
      <gradientFill degree="270">
        <stop position="0">
          <color theme="3" tint="0.59999389629810485"/>
        </stop>
        <stop position="1">
          <color theme="4"/>
        </stop>
      </gradientFill>
    </fill>
    <fill>
      <patternFill patternType="solid">
        <fgColor theme="4" tint="0.79998168889431442"/>
        <bgColor theme="4" tint="0.79998168889431442"/>
      </patternFill>
    </fill>
    <fill>
      <patternFill patternType="solid">
        <fgColor theme="4"/>
        <bgColor theme="4"/>
      </patternFill>
    </fill>
    <fill>
      <patternFill patternType="solid">
        <fgColor theme="9"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rgb="FF7030A0"/>
        <bgColor indexed="64"/>
      </patternFill>
    </fill>
    <fill>
      <patternFill patternType="solid">
        <fgColor theme="7" tint="0.39997558519241921"/>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7" tint="-0.499984740745262"/>
        <bgColor indexed="64"/>
      </patternFill>
    </fill>
    <fill>
      <patternFill patternType="solid">
        <fgColor rgb="FFFFFF00"/>
        <bgColor indexed="64"/>
      </patternFill>
    </fill>
    <fill>
      <patternFill patternType="solid">
        <fgColor theme="8"/>
        <bgColor indexed="64"/>
      </patternFill>
    </fill>
  </fills>
  <borders count="20">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theme="2"/>
      </left>
      <right/>
      <top/>
      <bottom/>
      <diagonal/>
    </border>
    <border>
      <left/>
      <right/>
      <top/>
      <bottom style="thick">
        <color theme="4" tint="-0.499984740745262"/>
      </bottom>
      <diagonal/>
    </border>
    <border>
      <left/>
      <right style="medium">
        <color theme="4" tint="0.94998016296884058"/>
      </right>
      <top style="medium">
        <color theme="4" tint="-0.499984740745262"/>
      </top>
      <bottom style="medium">
        <color theme="4"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39997558519241921"/>
      </left>
      <right style="thin">
        <color theme="4" tint="0.39997558519241921"/>
      </right>
      <top/>
      <bottom style="thin">
        <color theme="4" tint="0.39997558519241921"/>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2">
    <xf numFmtId="0" fontId="0" fillId="0" borderId="0"/>
    <xf numFmtId="165" fontId="2" fillId="0" borderId="0" applyNumberFormat="0"/>
    <xf numFmtId="165" fontId="2" fillId="0" borderId="0"/>
    <xf numFmtId="0" fontId="3" fillId="0" borderId="0" applyNumberFormat="0" applyFill="0" applyBorder="0" applyAlignment="0" applyProtection="0"/>
    <xf numFmtId="0" fontId="1" fillId="0" borderId="0"/>
    <xf numFmtId="166" fontId="1" fillId="0" borderId="0"/>
    <xf numFmtId="166" fontId="1" fillId="0" borderId="0"/>
    <xf numFmtId="164" fontId="1" fillId="0" borderId="0" applyFont="0" applyFill="0" applyBorder="0" applyAlignment="0" applyProtection="0"/>
    <xf numFmtId="166" fontId="12" fillId="9" borderId="0" applyNumberFormat="0" applyBorder="0" applyAlignment="0" applyProtection="0"/>
    <xf numFmtId="166" fontId="12" fillId="9" borderId="0" applyNumberFormat="0" applyBorder="0" applyAlignment="0" applyProtection="0"/>
    <xf numFmtId="0" fontId="13" fillId="4" borderId="8" applyNumberFormat="0" applyFont="0" applyAlignment="0" applyProtection="0"/>
    <xf numFmtId="167" fontId="13" fillId="4" borderId="8" applyNumberFormat="0" applyFont="0" applyAlignment="0" applyProtection="0"/>
    <xf numFmtId="0" fontId="13" fillId="4" borderId="0" applyNumberFormat="0" applyBorder="0" applyAlignment="0" applyProtection="0"/>
    <xf numFmtId="167" fontId="13" fillId="4"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8" fontId="14" fillId="0" borderId="0" applyFont="0" applyFill="0" applyBorder="0" applyAlignment="0" applyProtection="0"/>
    <xf numFmtId="0" fontId="13" fillId="10" borderId="9" applyNumberFormat="0" applyFont="0" applyFill="0" applyAlignment="0" applyProtection="0"/>
    <xf numFmtId="167" fontId="13" fillId="10" borderId="9" applyNumberFormat="0" applyFont="0" applyFill="0" applyAlignment="0" applyProtection="0"/>
    <xf numFmtId="167" fontId="15" fillId="0" borderId="0" applyNumberFormat="0" applyFill="0" applyBorder="0" applyAlignment="0" applyProtection="0">
      <alignment vertical="top"/>
      <protection locked="0"/>
    </xf>
    <xf numFmtId="166" fontId="15" fillId="0" borderId="0" applyNumberFormat="0" applyFill="0" applyBorder="0" applyAlignment="0" applyProtection="0">
      <alignment vertical="top"/>
      <protection locked="0"/>
    </xf>
    <xf numFmtId="167" fontId="1" fillId="0" borderId="0"/>
    <xf numFmtId="167" fontId="1" fillId="0" borderId="0"/>
    <xf numFmtId="167"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0" fontId="2" fillId="0" borderId="0"/>
    <xf numFmtId="167" fontId="2" fillId="0" borderId="0"/>
    <xf numFmtId="0" fontId="1" fillId="0" borderId="0"/>
    <xf numFmtId="167" fontId="1" fillId="0" borderId="0"/>
    <xf numFmtId="167"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7" fontId="2" fillId="0" borderId="0"/>
    <xf numFmtId="0" fontId="2" fillId="0" borderId="0"/>
    <xf numFmtId="167" fontId="2" fillId="0" borderId="0"/>
    <xf numFmtId="167" fontId="2" fillId="0" borderId="0"/>
    <xf numFmtId="166" fontId="1" fillId="0" borderId="0"/>
    <xf numFmtId="166" fontId="1" fillId="0" borderId="0"/>
    <xf numFmtId="0" fontId="2" fillId="0" borderId="0"/>
    <xf numFmtId="0" fontId="2" fillId="0" borderId="0"/>
    <xf numFmtId="167" fontId="2" fillId="0" borderId="0"/>
    <xf numFmtId="167" fontId="2" fillId="0" borderId="0"/>
    <xf numFmtId="167" fontId="1" fillId="0" borderId="0"/>
    <xf numFmtId="167" fontId="1" fillId="0" borderId="0"/>
    <xf numFmtId="167" fontId="1" fillId="0" borderId="0"/>
    <xf numFmtId="167" fontId="1" fillId="0" borderId="0"/>
    <xf numFmtId="167" fontId="1" fillId="0" borderId="0"/>
    <xf numFmtId="0" fontId="13" fillId="8" borderId="10" applyNumberFormat="0" applyFont="0" applyProtection="0">
      <alignment horizontal="left" vertical="top" wrapText="1" indent="1"/>
    </xf>
    <xf numFmtId="167" fontId="13" fillId="8" borderId="10" applyNumberFormat="0" applyFont="0" applyProtection="0">
      <alignment horizontal="left" vertical="top" wrapText="1" indent="1"/>
    </xf>
    <xf numFmtId="0" fontId="16" fillId="0" borderId="0" applyNumberFormat="0" applyProtection="0">
      <alignment vertical="top"/>
    </xf>
    <xf numFmtId="167" fontId="16" fillId="0" borderId="0" applyNumberFormat="0" applyProtection="0">
      <alignment vertical="top"/>
    </xf>
    <xf numFmtId="0" fontId="17" fillId="11" borderId="4">
      <alignment horizontal="right" readingOrder="2"/>
      <protection locked="0"/>
    </xf>
    <xf numFmtId="167" fontId="17" fillId="11" borderId="4">
      <alignment horizontal="right" readingOrder="2"/>
      <protection locked="0"/>
    </xf>
  </cellStyleXfs>
  <cellXfs count="184">
    <xf numFmtId="0" fontId="0" fillId="0" borderId="0" xfId="0"/>
    <xf numFmtId="0" fontId="0" fillId="0" borderId="0" xfId="0" applyAlignment="1">
      <alignment vertical="center" wrapText="1"/>
    </xf>
    <xf numFmtId="0" fontId="18" fillId="0" borderId="0" xfId="0" applyFont="1"/>
    <xf numFmtId="0" fontId="3" fillId="0" borderId="0" xfId="3"/>
    <xf numFmtId="0" fontId="0" fillId="12" borderId="5" xfId="0" applyFont="1" applyFill="1" applyBorder="1"/>
    <xf numFmtId="0" fontId="0" fillId="0" borderId="5" xfId="0" applyFont="1" applyBorder="1"/>
    <xf numFmtId="0" fontId="19" fillId="13" borderId="5" xfId="0" applyFont="1" applyFill="1" applyBorder="1"/>
    <xf numFmtId="0" fontId="11" fillId="0" borderId="0" xfId="0" applyFont="1" applyFill="1" applyBorder="1" applyAlignment="1">
      <alignment horizontal="center"/>
    </xf>
    <xf numFmtId="0" fontId="18" fillId="0" borderId="0" xfId="0" applyFont="1" applyFill="1" applyBorder="1"/>
    <xf numFmtId="0" fontId="5" fillId="3" borderId="0" xfId="0" applyFont="1" applyFill="1" applyProtection="1"/>
    <xf numFmtId="0" fontId="20" fillId="3" borderId="0" xfId="0" applyFont="1" applyFill="1" applyProtection="1"/>
    <xf numFmtId="0" fontId="4" fillId="3" borderId="0" xfId="0" applyFont="1" applyFill="1" applyAlignment="1" applyProtection="1">
      <alignment vertical="center"/>
    </xf>
    <xf numFmtId="0" fontId="5" fillId="0" borderId="0" xfId="0" applyFont="1" applyProtection="1"/>
    <xf numFmtId="0" fontId="5" fillId="2" borderId="0" xfId="0" applyFont="1" applyFill="1" applyProtection="1"/>
    <xf numFmtId="0" fontId="6" fillId="0" borderId="0" xfId="0" applyFont="1" applyAlignment="1" applyProtection="1">
      <alignment horizontal="center" wrapText="1"/>
    </xf>
    <xf numFmtId="0" fontId="5" fillId="0" borderId="0" xfId="0" applyFont="1" applyAlignment="1" applyProtection="1">
      <alignment vertical="center"/>
    </xf>
    <xf numFmtId="0" fontId="5" fillId="4" borderId="0" xfId="0" applyFont="1" applyFill="1" applyProtection="1"/>
    <xf numFmtId="49" fontId="18" fillId="0" borderId="0" xfId="0" applyNumberFormat="1" applyFont="1" applyAlignment="1"/>
    <xf numFmtId="49" fontId="18" fillId="0" borderId="0" xfId="0" applyNumberFormat="1" applyFont="1"/>
    <xf numFmtId="0" fontId="18" fillId="0" borderId="0" xfId="0" applyNumberFormat="1" applyFont="1"/>
    <xf numFmtId="0" fontId="8" fillId="7" borderId="4" xfId="0" applyFont="1" applyFill="1" applyBorder="1" applyAlignment="1" applyProtection="1">
      <alignment horizontal="center" vertical="center" wrapText="1"/>
    </xf>
    <xf numFmtId="0" fontId="10" fillId="7" borderId="4" xfId="4" applyFont="1" applyFill="1" applyBorder="1" applyAlignment="1" applyProtection="1">
      <alignment horizontal="center" vertical="center" wrapText="1"/>
    </xf>
    <xf numFmtId="0" fontId="10" fillId="7" borderId="6" xfId="4" applyFont="1" applyFill="1" applyBorder="1" applyAlignment="1" applyProtection="1">
      <alignment horizontal="center" vertical="center" wrapText="1"/>
    </xf>
    <xf numFmtId="0" fontId="9" fillId="0" borderId="0" xfId="0" applyFont="1" applyAlignment="1" applyProtection="1">
      <alignment horizontal="right" vertical="center"/>
    </xf>
    <xf numFmtId="0" fontId="7" fillId="0" borderId="0" xfId="0" applyFont="1" applyAlignment="1" applyProtection="1">
      <alignment vertical="center"/>
    </xf>
    <xf numFmtId="0" fontId="7" fillId="0" borderId="0" xfId="0" applyFont="1" applyAlignment="1" applyProtection="1">
      <alignment horizontal="center" vertical="center" readingOrder="2"/>
    </xf>
    <xf numFmtId="0" fontId="21" fillId="0" borderId="0" xfId="0" applyFont="1" applyProtection="1"/>
    <xf numFmtId="0" fontId="5" fillId="14" borderId="0" xfId="0" applyFont="1" applyFill="1" applyProtection="1"/>
    <xf numFmtId="0" fontId="5" fillId="5" borderId="4" xfId="4" applyFont="1" applyFill="1" applyBorder="1" applyAlignment="1" applyProtection="1">
      <alignment horizontal="center" vertical="center" wrapText="1"/>
    </xf>
    <xf numFmtId="0" fontId="5" fillId="0" borderId="4"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3" fillId="0" borderId="4" xfId="3" applyBorder="1" applyAlignment="1" applyProtection="1">
      <alignment horizontal="center" vertical="center" wrapText="1"/>
      <protection locked="0"/>
    </xf>
    <xf numFmtId="0" fontId="0" fillId="0" borderId="0" xfId="0" applyAlignment="1">
      <alignment horizontal="right" readingOrder="2"/>
    </xf>
    <xf numFmtId="0" fontId="19" fillId="13" borderId="13" xfId="0" applyFont="1" applyFill="1" applyBorder="1"/>
    <xf numFmtId="0" fontId="5" fillId="3" borderId="0" xfId="0" applyFont="1" applyFill="1" applyAlignment="1" applyProtection="1">
      <alignment horizontal="center"/>
    </xf>
    <xf numFmtId="0" fontId="5" fillId="2" borderId="0" xfId="0" applyFont="1" applyFill="1" applyAlignment="1" applyProtection="1">
      <alignment horizontal="center"/>
    </xf>
    <xf numFmtId="0" fontId="5" fillId="0" borderId="4" xfId="0" applyFont="1" applyBorder="1" applyProtection="1">
      <protection locked="0"/>
    </xf>
    <xf numFmtId="0" fontId="5" fillId="0" borderId="6" xfId="0" applyFont="1" applyBorder="1" applyProtection="1">
      <protection locked="0"/>
    </xf>
    <xf numFmtId="0" fontId="10" fillId="7" borderId="7" xfId="4" applyFont="1" applyFill="1" applyBorder="1" applyAlignment="1" applyProtection="1">
      <alignment horizontal="center" vertical="center" wrapText="1"/>
    </xf>
    <xf numFmtId="0" fontId="10" fillId="7" borderId="3" xfId="4" applyFont="1" applyFill="1" applyBorder="1" applyAlignment="1" applyProtection="1">
      <alignment horizontal="center" vertical="center" wrapText="1"/>
    </xf>
    <xf numFmtId="0" fontId="10" fillId="7" borderId="14" xfId="4" applyFont="1" applyFill="1" applyBorder="1" applyAlignment="1" applyProtection="1">
      <alignment horizontal="center" vertical="center" wrapText="1"/>
    </xf>
    <xf numFmtId="0" fontId="5" fillId="0" borderId="15" xfId="0" applyFont="1" applyBorder="1" applyProtection="1">
      <protection locked="0"/>
    </xf>
    <xf numFmtId="0" fontId="5" fillId="0" borderId="16" xfId="0" applyFont="1" applyBorder="1" applyProtection="1">
      <protection locked="0"/>
    </xf>
    <xf numFmtId="0" fontId="5" fillId="4" borderId="0" xfId="0" applyFont="1" applyFill="1" applyAlignment="1" applyProtection="1">
      <alignment horizontal="center"/>
    </xf>
    <xf numFmtId="0" fontId="5" fillId="0" borderId="0" xfId="0" applyFont="1" applyAlignment="1" applyProtection="1">
      <alignment horizontal="center"/>
    </xf>
    <xf numFmtId="0" fontId="20" fillId="0" borderId="0" xfId="0" applyFont="1" applyAlignment="1" applyProtection="1">
      <alignment horizontal="center" vertical="top"/>
    </xf>
    <xf numFmtId="0" fontId="5" fillId="0" borderId="12"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5" fillId="0" borderId="0" xfId="0" applyFont="1" applyAlignment="1" applyProtection="1">
      <alignment horizontal="center" vertical="center"/>
    </xf>
    <xf numFmtId="0" fontId="5" fillId="0" borderId="4" xfId="0" applyFont="1" applyBorder="1" applyAlignment="1" applyProtection="1">
      <alignment horizontal="center" vertical="center"/>
      <protection locked="0"/>
    </xf>
    <xf numFmtId="0" fontId="5" fillId="0" borderId="4" xfId="0" applyFont="1" applyBorder="1" applyAlignment="1" applyProtection="1">
      <alignment horizontal="right" vertical="center"/>
      <protection locked="0"/>
    </xf>
    <xf numFmtId="0" fontId="7" fillId="5" borderId="4" xfId="0" applyFont="1" applyFill="1" applyBorder="1" applyAlignment="1" applyProtection="1">
      <alignment horizontal="center" vertical="center" wrapText="1"/>
    </xf>
    <xf numFmtId="0" fontId="5" fillId="5" borderId="12" xfId="0" applyFont="1" applyFill="1" applyBorder="1" applyAlignment="1" applyProtection="1">
      <alignment horizontal="center"/>
    </xf>
    <xf numFmtId="0" fontId="5" fillId="5" borderId="17" xfId="0" applyFont="1" applyFill="1" applyBorder="1" applyAlignment="1" applyProtection="1">
      <alignment horizontal="center"/>
    </xf>
    <xf numFmtId="0" fontId="20" fillId="3" borderId="0" xfId="0" applyFont="1" applyFill="1" applyAlignment="1" applyProtection="1">
      <alignment vertical="top"/>
    </xf>
    <xf numFmtId="0" fontId="20" fillId="3" borderId="0" xfId="0" applyFont="1" applyFill="1" applyAlignment="1" applyProtection="1">
      <alignment horizontal="center" vertical="top"/>
    </xf>
    <xf numFmtId="0" fontId="5" fillId="3" borderId="0" xfId="0" applyFont="1" applyFill="1" applyAlignment="1" applyProtection="1">
      <alignment horizontal="center" vertical="top"/>
    </xf>
    <xf numFmtId="0" fontId="5" fillId="3" borderId="0" xfId="0" applyFont="1" applyFill="1" applyAlignment="1" applyProtection="1">
      <alignment vertical="top"/>
    </xf>
    <xf numFmtId="0" fontId="5" fillId="0" borderId="0" xfId="0" applyFont="1" applyAlignment="1" applyProtection="1">
      <alignment vertical="top"/>
    </xf>
    <xf numFmtId="0" fontId="5" fillId="2" borderId="0" xfId="0" applyFont="1" applyFill="1" applyAlignment="1" applyProtection="1">
      <alignment vertical="top"/>
    </xf>
    <xf numFmtId="0" fontId="5" fillId="2" borderId="0" xfId="0" applyFont="1" applyFill="1" applyAlignment="1" applyProtection="1">
      <alignment horizontal="center" vertical="top"/>
    </xf>
    <xf numFmtId="0" fontId="5" fillId="0" borderId="0" xfId="0" applyFont="1" applyAlignment="1" applyProtection="1">
      <alignment horizontal="center" vertical="top"/>
    </xf>
    <xf numFmtId="0" fontId="6" fillId="0" borderId="0" xfId="0" applyFont="1" applyAlignment="1" applyProtection="1">
      <alignment horizontal="center" vertical="top"/>
    </xf>
    <xf numFmtId="0" fontId="5" fillId="0" borderId="0" xfId="0" applyFont="1" applyAlignment="1">
      <alignment horizontal="center" vertical="top"/>
    </xf>
    <xf numFmtId="0" fontId="5" fillId="0" borderId="0" xfId="0" applyFont="1" applyAlignment="1">
      <alignment vertical="top"/>
    </xf>
    <xf numFmtId="0" fontId="0" fillId="8" borderId="4" xfId="67" applyNumberFormat="1" applyFont="1" applyBorder="1" applyAlignment="1">
      <alignment horizontal="center" vertical="top" wrapText="1"/>
    </xf>
    <xf numFmtId="0" fontId="0" fillId="0" borderId="4" xfId="0" applyBorder="1" applyAlignment="1">
      <alignment horizontal="center"/>
    </xf>
    <xf numFmtId="0" fontId="29" fillId="0" borderId="0" xfId="0" applyFont="1" applyBorder="1" applyAlignment="1">
      <alignment vertical="top" wrapText="1"/>
    </xf>
    <xf numFmtId="0" fontId="5" fillId="5" borderId="4" xfId="0" applyFont="1" applyFill="1" applyBorder="1" applyAlignment="1" applyProtection="1">
      <alignment horizontal="center"/>
    </xf>
    <xf numFmtId="0" fontId="5" fillId="5" borderId="4" xfId="0" applyFont="1" applyFill="1" applyBorder="1" applyProtection="1"/>
    <xf numFmtId="0" fontId="7" fillId="5" borderId="4" xfId="0" applyFont="1" applyFill="1" applyBorder="1" applyAlignment="1" applyProtection="1">
      <alignment horizontal="center" vertical="center"/>
    </xf>
    <xf numFmtId="0" fontId="4" fillId="3" borderId="0" xfId="0" applyFont="1" applyFill="1" applyAlignment="1" applyProtection="1">
      <alignment vertical="top"/>
    </xf>
    <xf numFmtId="0" fontId="5" fillId="5" borderId="4" xfId="0" applyFont="1" applyFill="1" applyBorder="1" applyAlignment="1" applyProtection="1">
      <alignment horizontal="center" vertical="center" wrapText="1"/>
    </xf>
    <xf numFmtId="0" fontId="5" fillId="0" borderId="4" xfId="0" applyFont="1" applyBorder="1" applyAlignment="1" applyProtection="1">
      <alignment horizontal="right" vertical="center" wrapText="1"/>
      <protection locked="0"/>
    </xf>
    <xf numFmtId="0" fontId="35" fillId="0" borderId="4" xfId="0" applyFont="1" applyFill="1" applyBorder="1" applyAlignment="1" applyProtection="1">
      <alignment vertical="top" wrapText="1"/>
      <protection locked="0"/>
    </xf>
    <xf numFmtId="0" fontId="3" fillId="0" borderId="4" xfId="3" applyBorder="1" applyAlignment="1" applyProtection="1">
      <alignment horizontal="right" vertical="center" wrapText="1"/>
      <protection locked="0"/>
    </xf>
    <xf numFmtId="0" fontId="7" fillId="0" borderId="4" xfId="0" applyFont="1" applyFill="1" applyBorder="1" applyAlignment="1" applyProtection="1">
      <alignment horizontal="center" vertical="center" wrapText="1"/>
      <protection locked="0"/>
    </xf>
    <xf numFmtId="0" fontId="18" fillId="3" borderId="0" xfId="0" applyFont="1" applyFill="1" applyProtection="1"/>
    <xf numFmtId="0" fontId="36" fillId="3" borderId="0" xfId="0" applyFont="1" applyFill="1" applyAlignment="1" applyProtection="1">
      <alignment vertical="center"/>
    </xf>
    <xf numFmtId="0" fontId="18" fillId="4" borderId="0" xfId="0" applyFont="1" applyFill="1" applyAlignment="1" applyProtection="1">
      <alignment vertical="top"/>
    </xf>
    <xf numFmtId="0" fontId="18" fillId="3" borderId="0" xfId="0" applyFont="1" applyFill="1" applyAlignment="1" applyProtection="1">
      <alignment horizontal="right"/>
    </xf>
    <xf numFmtId="0" fontId="18" fillId="3" borderId="0" xfId="0" applyFont="1" applyFill="1" applyAlignment="1" applyProtection="1">
      <alignment horizontal="center"/>
    </xf>
    <xf numFmtId="0" fontId="18" fillId="3" borderId="0" xfId="0" applyNumberFormat="1" applyFont="1" applyFill="1" applyAlignment="1" applyProtection="1">
      <alignment horizontal="right"/>
    </xf>
    <xf numFmtId="169" fontId="37" fillId="3" borderId="0" xfId="0" applyNumberFormat="1" applyFont="1" applyFill="1" applyAlignment="1" applyProtection="1">
      <alignment horizontal="center" vertical="center" readingOrder="2"/>
      <protection locked="0"/>
    </xf>
    <xf numFmtId="0" fontId="18" fillId="3" borderId="0" xfId="0" applyNumberFormat="1" applyFont="1" applyFill="1" applyAlignment="1" applyProtection="1">
      <alignment horizontal="center"/>
    </xf>
    <xf numFmtId="0" fontId="18" fillId="0" borderId="0" xfId="0" applyFont="1" applyProtection="1"/>
    <xf numFmtId="0" fontId="18" fillId="2" borderId="0" xfId="0" applyFont="1" applyFill="1" applyProtection="1"/>
    <xf numFmtId="0" fontId="18" fillId="2" borderId="0" xfId="0" applyFont="1" applyFill="1" applyAlignment="1" applyProtection="1">
      <alignment vertical="top"/>
    </xf>
    <xf numFmtId="0" fontId="18" fillId="2" borderId="0" xfId="0" applyFont="1" applyFill="1" applyAlignment="1" applyProtection="1">
      <alignment horizontal="right"/>
    </xf>
    <xf numFmtId="0" fontId="18" fillId="2" borderId="0" xfId="0" applyFont="1" applyFill="1" applyAlignment="1" applyProtection="1">
      <alignment readingOrder="2"/>
    </xf>
    <xf numFmtId="0" fontId="18" fillId="2" borderId="0" xfId="0" applyFont="1" applyFill="1" applyAlignment="1" applyProtection="1">
      <alignment horizontal="center"/>
    </xf>
    <xf numFmtId="0" fontId="18" fillId="2" borderId="0" xfId="0" applyNumberFormat="1" applyFont="1" applyFill="1" applyAlignment="1" applyProtection="1">
      <alignment horizontal="right"/>
    </xf>
    <xf numFmtId="0" fontId="18" fillId="2" borderId="0" xfId="0" applyNumberFormat="1" applyFont="1" applyFill="1" applyAlignment="1" applyProtection="1">
      <alignment horizontal="center"/>
    </xf>
    <xf numFmtId="0" fontId="38" fillId="0" borderId="0" xfId="0" applyFont="1" applyAlignment="1" applyProtection="1">
      <alignment horizontal="center"/>
    </xf>
    <xf numFmtId="0" fontId="38" fillId="0" borderId="0" xfId="0" applyNumberFormat="1" applyFont="1" applyAlignment="1" applyProtection="1">
      <alignment horizontal="center"/>
    </xf>
    <xf numFmtId="0" fontId="36" fillId="17" borderId="6" xfId="0" applyFont="1" applyFill="1" applyBorder="1" applyAlignment="1" applyProtection="1">
      <alignment wrapText="1"/>
    </xf>
    <xf numFmtId="0" fontId="36" fillId="17" borderId="11" xfId="0" applyFont="1" applyFill="1" applyBorder="1" applyAlignment="1" applyProtection="1">
      <alignment wrapText="1"/>
    </xf>
    <xf numFmtId="0" fontId="36" fillId="17" borderId="11" xfId="0" applyFont="1" applyFill="1" applyBorder="1" applyAlignment="1" applyProtection="1">
      <alignment vertical="top" wrapText="1"/>
    </xf>
    <xf numFmtId="0" fontId="36" fillId="21" borderId="4" xfId="0" applyNumberFormat="1" applyFont="1" applyFill="1" applyBorder="1" applyAlignment="1" applyProtection="1">
      <alignment horizontal="right" wrapText="1"/>
    </xf>
    <xf numFmtId="0" fontId="36" fillId="21" borderId="4" xfId="0" applyNumberFormat="1" applyFont="1" applyFill="1" applyBorder="1" applyAlignment="1" applyProtection="1">
      <alignment horizontal="center" wrapText="1"/>
    </xf>
    <xf numFmtId="0" fontId="36" fillId="6" borderId="2" xfId="1" applyNumberFormat="1" applyFont="1" applyFill="1" applyBorder="1" applyAlignment="1" applyProtection="1">
      <alignment horizontal="center" vertical="center" wrapText="1"/>
    </xf>
    <xf numFmtId="0" fontId="36" fillId="6" borderId="1" xfId="1" applyNumberFormat="1" applyFont="1" applyFill="1" applyBorder="1" applyAlignment="1" applyProtection="1">
      <alignment horizontal="center" vertical="center" wrapText="1"/>
    </xf>
    <xf numFmtId="0" fontId="36" fillId="6" borderId="4" xfId="1" applyNumberFormat="1" applyFont="1" applyFill="1" applyBorder="1" applyAlignment="1" applyProtection="1">
      <alignment horizontal="center" vertical="center" wrapText="1"/>
    </xf>
    <xf numFmtId="0" fontId="36" fillId="6" borderId="4" xfId="1" applyNumberFormat="1" applyFont="1" applyFill="1" applyBorder="1" applyAlignment="1" applyProtection="1">
      <alignment horizontal="center" vertical="center" wrapText="1" readingOrder="2"/>
    </xf>
    <xf numFmtId="0" fontId="36" fillId="6" borderId="4" xfId="1" applyNumberFormat="1" applyFont="1" applyFill="1" applyBorder="1" applyAlignment="1" applyProtection="1">
      <alignment horizontal="center" vertical="top" wrapText="1"/>
    </xf>
    <xf numFmtId="0" fontId="36" fillId="6" borderId="4" xfId="1" applyNumberFormat="1" applyFont="1" applyFill="1" applyBorder="1" applyAlignment="1" applyProtection="1">
      <alignment horizontal="center" vertical="center" readingOrder="2"/>
    </xf>
    <xf numFmtId="0" fontId="36" fillId="23" borderId="4" xfId="1" applyNumberFormat="1" applyFont="1" applyFill="1" applyBorder="1" applyAlignment="1" applyProtection="1">
      <alignment horizontal="center" vertical="center" wrapText="1" readingOrder="2"/>
    </xf>
    <xf numFmtId="0" fontId="36" fillId="23" borderId="4" xfId="1" applyNumberFormat="1" applyFont="1" applyFill="1" applyBorder="1" applyAlignment="1" applyProtection="1">
      <alignment horizontal="center" vertical="center" wrapText="1"/>
    </xf>
    <xf numFmtId="0" fontId="36" fillId="15" borderId="4" xfId="1" applyNumberFormat="1" applyFont="1" applyFill="1" applyBorder="1" applyAlignment="1" applyProtection="1">
      <alignment horizontal="center" vertical="center" wrapText="1"/>
    </xf>
    <xf numFmtId="0" fontId="36" fillId="18" borderId="4" xfId="1" applyNumberFormat="1" applyFont="1" applyFill="1" applyBorder="1" applyAlignment="1" applyProtection="1">
      <alignment horizontal="center" vertical="center" wrapText="1"/>
    </xf>
    <xf numFmtId="0" fontId="36" fillId="24" borderId="4" xfId="1" applyNumberFormat="1" applyFont="1" applyFill="1" applyBorder="1" applyAlignment="1" applyProtection="1">
      <alignment horizontal="center" vertical="center" wrapText="1"/>
    </xf>
    <xf numFmtId="0" fontId="36" fillId="20" borderId="4" xfId="1" applyNumberFormat="1" applyFont="1" applyFill="1" applyBorder="1" applyAlignment="1" applyProtection="1">
      <alignment horizontal="center" vertical="center" wrapText="1"/>
    </xf>
    <xf numFmtId="1" fontId="35" fillId="5" borderId="3" xfId="2" applyNumberFormat="1" applyFont="1" applyFill="1" applyBorder="1" applyAlignment="1" applyProtection="1">
      <alignment horizontal="center" vertical="top"/>
    </xf>
    <xf numFmtId="1" fontId="35" fillId="5" borderId="7" xfId="2" applyNumberFormat="1" applyFont="1" applyFill="1" applyBorder="1" applyAlignment="1" applyProtection="1">
      <alignment horizontal="center" vertical="top"/>
    </xf>
    <xf numFmtId="0" fontId="35" fillId="5" borderId="4" xfId="1" applyNumberFormat="1" applyFont="1" applyFill="1" applyBorder="1" applyAlignment="1" applyProtection="1">
      <alignment horizontal="center" vertical="top"/>
    </xf>
    <xf numFmtId="0" fontId="18" fillId="0" borderId="4" xfId="0" applyFont="1" applyBorder="1" applyAlignment="1" applyProtection="1">
      <alignment vertical="top"/>
      <protection locked="0"/>
    </xf>
    <xf numFmtId="0" fontId="18" fillId="0" borderId="4" xfId="0" applyFont="1" applyBorder="1" applyProtection="1">
      <protection locked="0"/>
    </xf>
    <xf numFmtId="0" fontId="35" fillId="0" borderId="4" xfId="2" applyNumberFormat="1" applyFont="1" applyFill="1" applyBorder="1" applyAlignment="1" applyProtection="1">
      <alignment horizontal="center" vertical="top" wrapText="1"/>
      <protection locked="0"/>
    </xf>
    <xf numFmtId="0" fontId="35" fillId="0" borderId="4" xfId="2" applyNumberFormat="1" applyFont="1" applyFill="1" applyBorder="1" applyAlignment="1" applyProtection="1">
      <alignment horizontal="right" vertical="top" wrapText="1"/>
      <protection locked="0"/>
    </xf>
    <xf numFmtId="0" fontId="35" fillId="0" borderId="4" xfId="2" applyNumberFormat="1" applyFont="1" applyFill="1" applyBorder="1" applyAlignment="1" applyProtection="1">
      <alignment horizontal="right" vertical="top"/>
      <protection locked="0"/>
    </xf>
    <xf numFmtId="14" fontId="35" fillId="0" borderId="4" xfId="2" applyNumberFormat="1" applyFont="1" applyFill="1" applyBorder="1" applyAlignment="1" applyProtection="1">
      <alignment horizontal="center" vertical="top" wrapText="1"/>
      <protection locked="0"/>
    </xf>
    <xf numFmtId="0" fontId="35" fillId="0" borderId="4" xfId="2" applyNumberFormat="1" applyFont="1" applyFill="1" applyBorder="1" applyAlignment="1" applyProtection="1">
      <alignment horizontal="right" vertical="top" wrapText="1"/>
      <protection locked="0" hidden="1"/>
    </xf>
    <xf numFmtId="3" fontId="35" fillId="0" borderId="4" xfId="2" applyNumberFormat="1" applyFont="1" applyFill="1" applyBorder="1" applyAlignment="1" applyProtection="1">
      <alignment horizontal="center" vertical="top" wrapText="1"/>
      <protection locked="0"/>
    </xf>
    <xf numFmtId="3" fontId="35" fillId="5" borderId="4" xfId="2" applyNumberFormat="1" applyFont="1" applyFill="1" applyBorder="1" applyAlignment="1" applyProtection="1">
      <alignment horizontal="center" vertical="top" wrapText="1"/>
    </xf>
    <xf numFmtId="0" fontId="35" fillId="0" borderId="4" xfId="2" applyNumberFormat="1" applyFont="1" applyFill="1" applyBorder="1" applyAlignment="1" applyProtection="1">
      <alignment horizontal="center" vertical="top" wrapText="1"/>
      <protection locked="0" hidden="1"/>
    </xf>
    <xf numFmtId="0" fontId="35" fillId="0" borderId="4" xfId="2" applyNumberFormat="1" applyFont="1" applyFill="1" applyBorder="1" applyAlignment="1" applyProtection="1">
      <alignment horizontal="right" vertical="top" wrapText="1" readingOrder="2"/>
      <protection locked="0"/>
    </xf>
    <xf numFmtId="0" fontId="35" fillId="5" borderId="4" xfId="2" applyNumberFormat="1" applyFont="1" applyFill="1" applyBorder="1" applyAlignment="1" applyProtection="1">
      <alignment horizontal="right" vertical="top" wrapText="1"/>
      <protection hidden="1"/>
    </xf>
    <xf numFmtId="0" fontId="35" fillId="5" borderId="4" xfId="2" applyNumberFormat="1" applyFont="1" applyFill="1" applyBorder="1" applyAlignment="1" applyProtection="1">
      <alignment horizontal="center" vertical="top" wrapText="1"/>
      <protection hidden="1"/>
    </xf>
    <xf numFmtId="0" fontId="18" fillId="25" borderId="4" xfId="0" applyFont="1" applyFill="1" applyBorder="1" applyAlignment="1" applyProtection="1">
      <alignment vertical="top" wrapText="1"/>
      <protection locked="0"/>
    </xf>
    <xf numFmtId="0" fontId="18" fillId="0" borderId="4" xfId="0" applyFont="1" applyFill="1" applyBorder="1" applyAlignment="1" applyProtection="1">
      <alignment vertical="top" wrapText="1"/>
      <protection locked="0"/>
    </xf>
    <xf numFmtId="0" fontId="35" fillId="0" borderId="4" xfId="1" applyNumberFormat="1" applyFont="1" applyFill="1" applyBorder="1" applyAlignment="1" applyProtection="1">
      <alignment horizontal="right" vertical="top" wrapText="1"/>
      <protection locked="0"/>
    </xf>
    <xf numFmtId="0" fontId="40" fillId="0" borderId="4" xfId="3" applyNumberFormat="1" applyFont="1" applyFill="1" applyBorder="1" applyAlignment="1" applyProtection="1">
      <alignment vertical="top"/>
      <protection locked="0"/>
    </xf>
    <xf numFmtId="0" fontId="35" fillId="25" borderId="4" xfId="1" applyNumberFormat="1" applyFont="1" applyFill="1" applyBorder="1" applyAlignment="1" applyProtection="1">
      <alignment horizontal="right" vertical="top" wrapText="1"/>
      <protection locked="0"/>
    </xf>
    <xf numFmtId="0" fontId="35" fillId="25" borderId="4" xfId="0" applyFont="1" applyFill="1" applyBorder="1" applyAlignment="1" applyProtection="1">
      <alignment vertical="top" wrapText="1"/>
      <protection locked="0"/>
    </xf>
    <xf numFmtId="0" fontId="18" fillId="0" borderId="4" xfId="0" applyFont="1" applyBorder="1" applyAlignment="1" applyProtection="1">
      <alignment vertical="top" wrapText="1"/>
      <protection locked="0"/>
    </xf>
    <xf numFmtId="0" fontId="40" fillId="0" borderId="0" xfId="3" applyFont="1" applyProtection="1">
      <protection locked="0"/>
    </xf>
    <xf numFmtId="14" fontId="38" fillId="0" borderId="4" xfId="2" applyNumberFormat="1" applyFont="1" applyFill="1" applyBorder="1" applyAlignment="1" applyProtection="1">
      <alignment horizontal="center" vertical="top" wrapText="1"/>
      <protection locked="0"/>
    </xf>
    <xf numFmtId="0" fontId="18" fillId="0" borderId="0" xfId="0" applyNumberFormat="1" applyFont="1" applyProtection="1">
      <protection locked="0"/>
    </xf>
    <xf numFmtId="0" fontId="35" fillId="0" borderId="4" xfId="2" applyNumberFormat="1" applyFont="1" applyFill="1" applyBorder="1" applyAlignment="1" applyProtection="1">
      <alignment vertical="top" wrapText="1"/>
      <protection locked="0"/>
    </xf>
    <xf numFmtId="0" fontId="41" fillId="0" borderId="4" xfId="2" applyNumberFormat="1" applyFont="1" applyFill="1" applyBorder="1" applyAlignment="1" applyProtection="1">
      <alignment horizontal="right" vertical="top"/>
      <protection locked="0"/>
    </xf>
    <xf numFmtId="0" fontId="18" fillId="0" borderId="0" xfId="0" applyNumberFormat="1" applyFont="1" applyAlignment="1" applyProtection="1">
      <alignment vertical="top"/>
      <protection locked="0"/>
    </xf>
    <xf numFmtId="0" fontId="35" fillId="0" borderId="4" xfId="2" applyNumberFormat="1" applyFont="1" applyFill="1" applyBorder="1" applyAlignment="1" applyProtection="1">
      <alignment vertical="top"/>
      <protection locked="0"/>
    </xf>
    <xf numFmtId="0" fontId="18" fillId="0" borderId="0" xfId="0" applyNumberFormat="1" applyFont="1" applyAlignment="1" applyProtection="1">
      <alignment vertical="top"/>
    </xf>
    <xf numFmtId="0" fontId="18" fillId="0" borderId="0" xfId="0" applyNumberFormat="1" applyFont="1" applyProtection="1"/>
    <xf numFmtId="0" fontId="18" fillId="0" borderId="0" xfId="0" applyNumberFormat="1" applyFont="1" applyAlignment="1" applyProtection="1">
      <alignment horizontal="right"/>
    </xf>
    <xf numFmtId="0" fontId="18" fillId="0" borderId="0" xfId="0" applyNumberFormat="1" applyFont="1" applyAlignment="1" applyProtection="1">
      <alignment readingOrder="2"/>
    </xf>
    <xf numFmtId="0" fontId="18" fillId="0" borderId="0" xfId="0" applyNumberFormat="1" applyFont="1" applyAlignment="1" applyProtection="1">
      <alignment horizontal="center"/>
    </xf>
    <xf numFmtId="0" fontId="22" fillId="0" borderId="0" xfId="0" applyFont="1" applyAlignment="1" applyProtection="1">
      <alignment horizontal="right" vertical="top" wrapText="1"/>
    </xf>
    <xf numFmtId="0" fontId="20" fillId="0" borderId="0" xfId="0" applyFont="1" applyAlignment="1" applyProtection="1">
      <alignment horizontal="right" vertical="top"/>
    </xf>
    <xf numFmtId="0" fontId="36" fillId="19" borderId="12" xfId="0" applyFont="1" applyFill="1" applyBorder="1" applyAlignment="1" applyProtection="1">
      <alignment horizontal="center" wrapText="1"/>
    </xf>
    <xf numFmtId="0" fontId="5" fillId="0" borderId="0" xfId="0" pivotButton="1" applyFont="1" applyAlignment="1">
      <alignment horizontal="right" vertical="top" readingOrder="2"/>
    </xf>
    <xf numFmtId="0" fontId="5" fillId="0" borderId="0" xfId="0" applyFont="1" applyAlignment="1">
      <alignment horizontal="right" vertical="top" readingOrder="2"/>
    </xf>
    <xf numFmtId="0" fontId="5" fillId="0" borderId="0" xfId="0" applyNumberFormat="1" applyFont="1" applyAlignment="1">
      <alignment horizontal="right" vertical="top" readingOrder="2"/>
    </xf>
    <xf numFmtId="14" fontId="5" fillId="0" borderId="0" xfId="0" applyNumberFormat="1" applyFont="1" applyAlignment="1">
      <alignment horizontal="right" vertical="top" readingOrder="2"/>
    </xf>
    <xf numFmtId="0" fontId="35" fillId="26" borderId="4" xfId="1" applyNumberFormat="1" applyFont="1" applyFill="1" applyBorder="1" applyAlignment="1" applyProtection="1">
      <alignment horizontal="right" vertical="top" wrapText="1"/>
      <protection locked="0"/>
    </xf>
    <xf numFmtId="0" fontId="35" fillId="26" borderId="4" xfId="0" applyFont="1" applyFill="1" applyBorder="1" applyAlignment="1" applyProtection="1">
      <alignment vertical="top" wrapText="1"/>
      <protection locked="0"/>
    </xf>
    <xf numFmtId="0" fontId="18" fillId="26" borderId="4" xfId="0" applyFont="1" applyFill="1" applyBorder="1" applyAlignment="1" applyProtection="1">
      <alignment vertical="top" wrapText="1"/>
      <protection locked="0"/>
    </xf>
    <xf numFmtId="0" fontId="42" fillId="0" borderId="0" xfId="0" applyFont="1"/>
    <xf numFmtId="0" fontId="3" fillId="0" borderId="0" xfId="3" applyAlignment="1">
      <alignment horizontal="right" vertical="center" readingOrder="2"/>
    </xf>
    <xf numFmtId="0" fontId="29" fillId="0" borderId="0" xfId="0" applyFont="1" applyBorder="1" applyAlignment="1">
      <alignment horizontal="right" vertical="top" wrapText="1"/>
    </xf>
    <xf numFmtId="0" fontId="4" fillId="3" borderId="0" xfId="0" applyFont="1" applyFill="1" applyAlignment="1" applyProtection="1">
      <alignment horizontal="center" vertical="center"/>
    </xf>
    <xf numFmtId="0" fontId="22" fillId="0" borderId="0" xfId="0" applyFont="1" applyAlignment="1" applyProtection="1">
      <alignment horizontal="right" vertical="top" wrapText="1"/>
    </xf>
    <xf numFmtId="0" fontId="20" fillId="0" borderId="0" xfId="0" applyFont="1" applyAlignment="1" applyProtection="1">
      <alignment horizontal="right" vertical="top"/>
    </xf>
    <xf numFmtId="0" fontId="5" fillId="0" borderId="0" xfId="0" applyFont="1" applyAlignment="1" applyProtection="1">
      <alignment horizontal="right" vertical="top" wrapText="1"/>
    </xf>
    <xf numFmtId="0" fontId="5" fillId="0" borderId="0" xfId="0" applyFont="1" applyAlignment="1" applyProtection="1">
      <alignment horizontal="right" vertical="top"/>
    </xf>
    <xf numFmtId="0" fontId="26" fillId="0" borderId="0" xfId="0" applyFont="1" applyAlignment="1" applyProtection="1">
      <alignment horizontal="right" vertical="top" wrapText="1" readingOrder="2"/>
    </xf>
    <xf numFmtId="0" fontId="26" fillId="0" borderId="0" xfId="0" applyFont="1" applyAlignment="1" applyProtection="1">
      <alignment horizontal="right" vertical="top" readingOrder="2"/>
    </xf>
    <xf numFmtId="0" fontId="27" fillId="0" borderId="0" xfId="0" applyFont="1" applyAlignment="1" applyProtection="1">
      <alignment horizontal="right" vertical="top" wrapText="1" readingOrder="2"/>
    </xf>
    <xf numFmtId="0" fontId="25" fillId="0" borderId="0" xfId="0" applyFont="1" applyAlignment="1" applyProtection="1">
      <alignment horizontal="right" vertical="top" wrapText="1"/>
    </xf>
    <xf numFmtId="0" fontId="26" fillId="0" borderId="0" xfId="0" applyFont="1" applyAlignment="1" applyProtection="1">
      <alignment horizontal="right" vertical="top" wrapText="1"/>
    </xf>
    <xf numFmtId="0" fontId="26" fillId="0" borderId="0" xfId="0" applyFont="1" applyAlignment="1" applyProtection="1">
      <alignment horizontal="right" vertical="top"/>
    </xf>
    <xf numFmtId="0" fontId="34" fillId="0" borderId="1" xfId="3" applyFont="1" applyBorder="1" applyAlignment="1">
      <alignment horizontal="center" vertical="center"/>
    </xf>
    <xf numFmtId="0" fontId="34" fillId="0" borderId="18" xfId="3" applyFont="1" applyBorder="1" applyAlignment="1">
      <alignment horizontal="center" vertical="center"/>
    </xf>
    <xf numFmtId="0" fontId="34" fillId="0" borderId="19" xfId="3" applyFont="1" applyBorder="1" applyAlignment="1">
      <alignment horizontal="center" vertical="center"/>
    </xf>
    <xf numFmtId="0" fontId="36" fillId="19" borderId="6" xfId="0" applyFont="1" applyFill="1" applyBorder="1" applyAlignment="1" applyProtection="1">
      <alignment horizontal="center" wrapText="1"/>
    </xf>
    <xf numFmtId="0" fontId="36" fillId="19" borderId="11" xfId="0" applyFont="1" applyFill="1" applyBorder="1" applyAlignment="1" applyProtection="1">
      <alignment horizontal="center" wrapText="1"/>
    </xf>
    <xf numFmtId="0" fontId="36" fillId="19" borderId="12" xfId="0" applyFont="1" applyFill="1" applyBorder="1" applyAlignment="1" applyProtection="1">
      <alignment horizontal="center" wrapText="1"/>
    </xf>
    <xf numFmtId="0" fontId="36" fillId="16" borderId="6" xfId="0" applyFont="1" applyFill="1" applyBorder="1" applyAlignment="1" applyProtection="1">
      <alignment horizontal="center" wrapText="1"/>
    </xf>
    <xf numFmtId="0" fontId="36" fillId="16" borderId="11" xfId="0" applyFont="1" applyFill="1" applyBorder="1" applyAlignment="1" applyProtection="1">
      <alignment horizontal="center" wrapText="1"/>
    </xf>
    <xf numFmtId="0" fontId="36" fillId="16" borderId="12" xfId="0" applyFont="1" applyFill="1" applyBorder="1" applyAlignment="1" applyProtection="1">
      <alignment horizontal="center" wrapText="1"/>
    </xf>
    <xf numFmtId="0" fontId="36" fillId="17" borderId="6" xfId="0" applyFont="1" applyFill="1" applyBorder="1" applyAlignment="1" applyProtection="1">
      <alignment horizontal="center" wrapText="1"/>
    </xf>
    <xf numFmtId="0" fontId="36" fillId="17" borderId="11" xfId="0" applyFont="1" applyFill="1" applyBorder="1" applyAlignment="1" applyProtection="1">
      <alignment horizontal="center" wrapText="1"/>
    </xf>
    <xf numFmtId="0" fontId="36" fillId="22" borderId="11" xfId="0" applyFont="1" applyFill="1" applyBorder="1" applyAlignment="1" applyProtection="1">
      <alignment horizontal="center" wrapText="1"/>
    </xf>
    <xf numFmtId="0" fontId="36" fillId="22" borderId="12" xfId="0" applyFont="1" applyFill="1" applyBorder="1" applyAlignment="1" applyProtection="1">
      <alignment horizontal="center" wrapText="1"/>
    </xf>
  </cellXfs>
  <cellStyles count="72">
    <cellStyle name="60% - הדגשה5 2" xfId="8"/>
    <cellStyle name="60% - הדגשה5 3" xfId="9"/>
    <cellStyle name="Calculated" xfId="10"/>
    <cellStyle name="Calculated 2" xfId="11"/>
    <cellStyle name="Canvas" xfId="12"/>
    <cellStyle name="Canvas 2" xfId="13"/>
    <cellStyle name="Comma 2" xfId="14"/>
    <cellStyle name="Comma 2 2" xfId="15"/>
    <cellStyle name="Comma 2 2 2" xfId="7"/>
    <cellStyle name="Comma 3" xfId="16"/>
    <cellStyle name="Comma 3 2" xfId="17"/>
    <cellStyle name="Comma 4" xfId="18"/>
    <cellStyle name="Comma 4 2" xfId="19"/>
    <cellStyle name="Comma 5" xfId="20"/>
    <cellStyle name="Comma 6" xfId="21"/>
    <cellStyle name="Currency 2" xfId="22"/>
    <cellStyle name="Divider" xfId="23"/>
    <cellStyle name="Divider 2" xfId="24"/>
    <cellStyle name="Hyperlink 2" xfId="25"/>
    <cellStyle name="Hyperlink 3" xfId="26"/>
    <cellStyle name="Normal" xfId="0" builtinId="0"/>
    <cellStyle name="Normal 10" xfId="27"/>
    <cellStyle name="Normal 10 2" xfId="28"/>
    <cellStyle name="Normal 10 3" xfId="6"/>
    <cellStyle name="Normal 11" xfId="1"/>
    <cellStyle name="Normal 12" xfId="29"/>
    <cellStyle name="Normal 13" xfId="30"/>
    <cellStyle name="Normal 14" xfId="31"/>
    <cellStyle name="Normal 15" xfId="4"/>
    <cellStyle name="Normal 16" xfId="32"/>
    <cellStyle name="Normal 17" xfId="33"/>
    <cellStyle name="Normal 18" xfId="34"/>
    <cellStyle name="Normal 19" xfId="35"/>
    <cellStyle name="Normal 2" xfId="2"/>
    <cellStyle name="Normal 2 2" xfId="36"/>
    <cellStyle name="Normal 2 2 2" xfId="37"/>
    <cellStyle name="Normal 2 3" xfId="38"/>
    <cellStyle name="Normal 2 3 2" xfId="39"/>
    <cellStyle name="Normal 2 4" xfId="40"/>
    <cellStyle name="Normal 2 4 2" xfId="5"/>
    <cellStyle name="Normal 20" xfId="41"/>
    <cellStyle name="Normal 21" xfId="42"/>
    <cellStyle name="Normal 22" xfId="43"/>
    <cellStyle name="Normal 23" xfId="44"/>
    <cellStyle name="Normal 24" xfId="45"/>
    <cellStyle name="Normal 25" xfId="46"/>
    <cellStyle name="Normal 26" xfId="47"/>
    <cellStyle name="Normal 27" xfId="48"/>
    <cellStyle name="Normal 28" xfId="49"/>
    <cellStyle name="Normal 29" xfId="50"/>
    <cellStyle name="Normal 3" xfId="51"/>
    <cellStyle name="Normal 3 2" xfId="52"/>
    <cellStyle name="Normal 3 2 2" xfId="53"/>
    <cellStyle name="Normal 3 3" xfId="54"/>
    <cellStyle name="Normal 30" xfId="55"/>
    <cellStyle name="Normal 31" xfId="56"/>
    <cellStyle name="Normal 4" xfId="57"/>
    <cellStyle name="Normal 4 2" xfId="58"/>
    <cellStyle name="Normal 4 2 2" xfId="59"/>
    <cellStyle name="Normal 4 3" xfId="60"/>
    <cellStyle name="Normal 5" xfId="61"/>
    <cellStyle name="Normal 6" xfId="62"/>
    <cellStyle name="Normal 7" xfId="63"/>
    <cellStyle name="Normal 8" xfId="64"/>
    <cellStyle name="Normal 9" xfId="65"/>
    <cellStyle name="Notes" xfId="66"/>
    <cellStyle name="Notes 2" xfId="67"/>
    <cellStyle name="היפר-קישור" xfId="3" builtinId="8"/>
    <cellStyle name="כותרת 1 2" xfId="68"/>
    <cellStyle name="כותרת 1 2 2" xfId="69"/>
    <cellStyle name="מאפייני הפרויקט" xfId="70"/>
    <cellStyle name="מאפייני הפרויקט 2" xfId="71"/>
  </cellStyles>
  <dxfs count="95">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Arial"/>
        <scheme val="minor"/>
      </font>
      <fill>
        <patternFill patternType="solid">
          <fgColor theme="4"/>
          <bgColor theme="4"/>
        </patternFill>
      </fill>
    </dxf>
    <dxf>
      <alignment horizontal="right" vertical="bottom" textRotation="0" wrapText="0" indent="0" justifyLastLine="0" shrinkToFit="0" readingOrder="2"/>
    </dxf>
    <dxf>
      <alignment horizontal="right" vertical="bottom" textRotation="0" wrapText="0" indent="0" justifyLastLine="0" shrinkToFit="0" readingOrder="2"/>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right" vertical="bottom" textRotation="0" wrapText="0" indent="0" justifyLastLine="0" shrinkToFit="0" readingOrder="2"/>
    </dxf>
    <dxf>
      <alignment horizontal="right" vertical="bottom" textRotation="0" wrapText="0" indent="0" justifyLastLine="0" shrinkToFit="0" readingOrder="2"/>
    </dxf>
    <dxf>
      <alignment horizontal="general" vertical="center" textRotation="0" wrapText="1" indent="0" justifyLastLine="0" shrinkToFit="0" readingOrder="0"/>
    </dxf>
    <dxf>
      <alignment wrapText="0"/>
    </dxf>
    <dxf>
      <alignment wrapText="0"/>
    </dxf>
    <dxf>
      <alignment wrapText="0"/>
    </dxf>
    <dxf>
      <alignment wrapText="0"/>
    </dxf>
    <dxf>
      <alignment wrapText="0"/>
    </dxf>
    <dxf>
      <alignment wrapText="0"/>
    </dxf>
    <dxf>
      <alignment vertical="top"/>
    </dxf>
    <dxf>
      <alignment vertical="top"/>
    </dxf>
    <dxf>
      <alignment vertical="top"/>
    </dxf>
    <dxf>
      <alignment vertical="top"/>
    </dxf>
    <dxf>
      <alignment vertical="top"/>
    </dxf>
    <dxf>
      <alignment vertical="top"/>
    </dxf>
    <dxf>
      <font>
        <name val="Arial Unicode MS"/>
        <scheme val="none"/>
      </font>
    </dxf>
    <dxf>
      <font>
        <name val="Arial Unicode MS"/>
        <scheme val="none"/>
      </font>
    </dxf>
    <dxf>
      <font>
        <name val="Arial Unicode MS"/>
        <scheme val="none"/>
      </font>
    </dxf>
    <dxf>
      <font>
        <name val="Arial Unicode MS"/>
        <scheme val="none"/>
      </font>
    </dxf>
    <dxf>
      <font>
        <name val="Arial Unicode MS"/>
        <scheme val="none"/>
      </font>
    </dxf>
    <dxf>
      <font>
        <name val="Arial Unicode MS"/>
        <scheme val="none"/>
      </font>
    </dxf>
    <dxf>
      <alignment horizontal="right" readingOrder="2"/>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0" formatCode="General"/>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dxf>
    <dxf>
      <font>
        <b val="0"/>
        <i val="0"/>
        <strike val="0"/>
        <condense val="0"/>
        <extend val="0"/>
        <outline val="0"/>
        <shadow val="0"/>
        <u val="none"/>
        <vertAlign val="baseline"/>
        <sz val="11"/>
        <color theme="1"/>
        <name val="Arial"/>
        <scheme val="minor"/>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00B050"/>
      </font>
    </dxf>
    <dxf>
      <font>
        <color rgb="FF00B050"/>
      </font>
    </dxf>
    <dxf>
      <fill>
        <patternFill>
          <fgColor indexed="64"/>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1"/>
        <color theme="1"/>
        <name val="Arial Unicode MS"/>
        <scheme val="none"/>
      </font>
      <numFmt numFmtId="0" formatCode="General"/>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Unicode MS"/>
        <scheme val="none"/>
      </font>
      <numFmt numFmtId="0" formatCode="General"/>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Unicode MS"/>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Unicode MS"/>
        <scheme val="none"/>
      </font>
      <numFmt numFmtId="0" formatCode="General"/>
      <fill>
        <patternFill patternType="solid">
          <fgColor indexed="64"/>
          <bgColor theme="0" tint="-4.9989318521683403E-2"/>
        </patternFill>
      </fill>
      <alignment horizontal="center" textRotation="0"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1"/>
        <color theme="1"/>
        <name val="Arial Unicode MS"/>
        <scheme val="none"/>
      </font>
      <alignment horizontal="center" textRotation="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
        <color theme="1"/>
        <name val="Arial Unicode MS"/>
        <scheme val="none"/>
      </font>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Arial Unicode MS"/>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Unicode MS"/>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Unicode MS"/>
        <scheme val="none"/>
      </font>
      <border diagonalUp="0" diagonalDown="0">
        <left style="thin">
          <color indexed="64"/>
        </left>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Unicode MS"/>
        <scheme val="none"/>
      </font>
      <protection locked="0" hidden="0"/>
    </dxf>
    <dxf>
      <border outline="0">
        <bottom style="thin">
          <color indexed="64"/>
        </bottom>
      </border>
    </dxf>
    <dxf>
      <font>
        <b/>
        <i val="0"/>
        <strike val="0"/>
        <condense val="0"/>
        <extend val="0"/>
        <outline val="0"/>
        <shadow val="0"/>
        <u val="none"/>
        <vertAlign val="baseline"/>
        <sz val="11"/>
        <color theme="0"/>
        <name val="Arial Unicode MS"/>
        <scheme val="none"/>
      </font>
      <fill>
        <patternFill patternType="solid">
          <fgColor indexed="64"/>
          <bgColor theme="3"/>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07/relationships/slicerCache" Target="slicerCaches/slicerCache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microsoft.com/office/2007/relationships/slicerCache" Target="slicerCaches/slicerCache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8" Type="http://schemas.openxmlformats.org/officeDocument/2006/relationships/hyperlink" Target="#&#1495;_&#1492;&#1489;&#1506;&#1514;_&#1506;&#1497;&#1504;&#1497;&#1497;&#1503;"/><Relationship Id="rId13" Type="http://schemas.openxmlformats.org/officeDocument/2006/relationships/hyperlink" Target="#&#1495;_&#1514;&#1499;&#1504;&#1493;&#1503;_&#1492;&#1504;&#1490;&#1513;&#1492;"/><Relationship Id="rId3" Type="http://schemas.openxmlformats.org/officeDocument/2006/relationships/hyperlink" Target="mailto:opendata@cio.gov.il?subject=&#1502;&#1497;&#1508;&#1493;&#1497;%20&#1493;&#1492;&#1504;&#1490;&#1513;&#1514;%20&#1502;&#1488;&#1490;&#1512;&#1497;&#1501;%20-%20&#1502;&#1513;&#1512;&#1491;" TargetMode="External"/><Relationship Id="rId7" Type="http://schemas.openxmlformats.org/officeDocument/2006/relationships/hyperlink" Target="#&#1495;_&#1513;&#1488;&#1500;&#1493;&#1514;_&#1499;&#1500;&#1500;&#1497;&#1493;&#1514;"/><Relationship Id="rId12" Type="http://schemas.openxmlformats.org/officeDocument/2006/relationships/hyperlink" Target="#&#1495;_&#1513;&#1488;&#1500;&#1493;&#1514;_&#1496;&#1499;&#1504;&#1497;&#1493;&#1514;"/><Relationship Id="rId2" Type="http://schemas.openxmlformats.org/officeDocument/2006/relationships/image" Target="../media/image1.png"/><Relationship Id="rId1" Type="http://schemas.openxmlformats.org/officeDocument/2006/relationships/hyperlink" Target="https://govshare.gov.il/he/node/2678" TargetMode="External"/><Relationship Id="rId6" Type="http://schemas.openxmlformats.org/officeDocument/2006/relationships/hyperlink" Target="#&#1495;_&#1497;&#1495;&#1497;&#1491;&#1493;&#1514;"/><Relationship Id="rId11" Type="http://schemas.openxmlformats.org/officeDocument/2006/relationships/hyperlink" Target="#&#1495;_&#1511;&#1493;&#1513;&#1497;"/><Relationship Id="rId5" Type="http://schemas.openxmlformats.org/officeDocument/2006/relationships/hyperlink" Target="#&#1495;_&#1513;&#1497;&#1514;&#1493;&#1507;_&#1510;&#1497;&#1489;&#1493;&#1512;"/><Relationship Id="rId10" Type="http://schemas.openxmlformats.org/officeDocument/2006/relationships/hyperlink" Target="#&#1495;_&#1488;&#1493;&#1499;&#1500;&#1493;&#1505;&#1497;&#1492;"/><Relationship Id="rId4" Type="http://schemas.openxmlformats.org/officeDocument/2006/relationships/hyperlink" Target="#&#1495;_&#1508;&#1512;&#1496;&#1497;_&#1488;&#1495;&#1512;&#1488;&#1497;&#1497;&#1501;"/><Relationship Id="rId9" Type="http://schemas.openxmlformats.org/officeDocument/2006/relationships/hyperlink" Target="#&#1495;_&#1514;&#1493;&#1506;&#1500;&#1493;&#1514;"/></Relationships>
</file>

<file path=xl/drawings/_rels/drawing2.xml.rels><?xml version="1.0" encoding="UTF-8" standalone="yes"?>
<Relationships xmlns="http://schemas.openxmlformats.org/package/2006/relationships"><Relationship Id="rId3" Type="http://schemas.openxmlformats.org/officeDocument/2006/relationships/hyperlink" Target="#&#1492;.&#1508;&#1512;&#1496;&#1497;_&#1488;&#1495;&#1512;&#1488;&#1497;"/><Relationship Id="rId2" Type="http://schemas.openxmlformats.org/officeDocument/2006/relationships/image" Target="../media/image1.png"/><Relationship Id="rId1" Type="http://schemas.openxmlformats.org/officeDocument/2006/relationships/hyperlink" Target="https://govshare.gov.il/he/node/2678" TargetMode="External"/><Relationship Id="rId4" Type="http://schemas.openxmlformats.org/officeDocument/2006/relationships/hyperlink" Target="#&#1492;.&#1514;&#1492;&#1500;&#1497;&#1499;&#1497;_&#1513;&#1497;&#1514;&#1493;&#1507;"/></Relationships>
</file>

<file path=xl/drawings/_rels/drawing3.xml.rels><?xml version="1.0" encoding="UTF-8" standalone="yes"?>
<Relationships xmlns="http://schemas.openxmlformats.org/package/2006/relationships"><Relationship Id="rId3" Type="http://schemas.openxmlformats.org/officeDocument/2006/relationships/hyperlink" Target="#&#1492;.&#1513;&#1502;&#1493;&#1514;_&#1497;&#1495;&#1497;&#1491;&#1493;&#1514;"/><Relationship Id="rId2" Type="http://schemas.openxmlformats.org/officeDocument/2006/relationships/image" Target="../media/image1.png"/><Relationship Id="rId1" Type="http://schemas.openxmlformats.org/officeDocument/2006/relationships/hyperlink" Target="https://govshare.gov.il/he/node/2678" TargetMode="External"/></Relationships>
</file>

<file path=xl/drawings/_rels/drawing4.xml.rels><?xml version="1.0" encoding="UTF-8" standalone="yes"?>
<Relationships xmlns="http://schemas.openxmlformats.org/package/2006/relationships"><Relationship Id="rId8" Type="http://schemas.openxmlformats.org/officeDocument/2006/relationships/hyperlink" Target="#&#1492;.&#1513;&#1488;&#1500;&#1493;&#1514;_&#1496;&#1499;&#1504;&#1497;&#1493;&#1514;"/><Relationship Id="rId3" Type="http://schemas.openxmlformats.org/officeDocument/2006/relationships/hyperlink" Target="#&#1492;.&#1513;&#1488;&#1500;&#1493;&#1514;_&#1499;&#1500;&#1500;&#1497;&#1493;&#1514;"/><Relationship Id="rId7" Type="http://schemas.openxmlformats.org/officeDocument/2006/relationships/hyperlink" Target="#&#1492;.&#1511;&#1493;&#1513;&#1497;_&#1500;&#1492;&#1504;&#1490;&#1497;&#1513;"/><Relationship Id="rId2" Type="http://schemas.openxmlformats.org/officeDocument/2006/relationships/image" Target="../media/image2.png"/><Relationship Id="rId1" Type="http://schemas.openxmlformats.org/officeDocument/2006/relationships/hyperlink" Target="https://govshare.gov.il/he/node/2678" TargetMode="External"/><Relationship Id="rId6" Type="http://schemas.openxmlformats.org/officeDocument/2006/relationships/hyperlink" Target="#&#1492;.&#1488;&#1493;&#1499;&#1500;&#1493;&#1505;&#1497;&#1492;"/><Relationship Id="rId5" Type="http://schemas.openxmlformats.org/officeDocument/2006/relationships/hyperlink" Target="#&#1492;.&#1514;&#1493;&#1506;&#1500;&#1514;"/><Relationship Id="rId4" Type="http://schemas.openxmlformats.org/officeDocument/2006/relationships/hyperlink" Target="#&#1492;.&#1492;&#1489;&#1506;&#1514;_&#1506;&#1497;&#1504;&#1497;&#1497;&#1503;"/><Relationship Id="rId9" Type="http://schemas.openxmlformats.org/officeDocument/2006/relationships/hyperlink" Target="#&#1492;.&#1514;&#1499;&#1504;&#1493;&#1503;_&#1492;&#1504;&#1490;&#1513;&#1492;"/></Relationships>
</file>

<file path=xl/drawings/drawing1.xml><?xml version="1.0" encoding="utf-8"?>
<xdr:wsDr xmlns:xdr="http://schemas.openxmlformats.org/drawingml/2006/spreadsheetDrawing" xmlns:a="http://schemas.openxmlformats.org/drawingml/2006/main">
  <xdr:twoCellAnchor editAs="oneCell">
    <xdr:from>
      <xdr:col>5</xdr:col>
      <xdr:colOff>47625</xdr:colOff>
      <xdr:row>0</xdr:row>
      <xdr:rowOff>0</xdr:rowOff>
    </xdr:from>
    <xdr:to>
      <xdr:col>5</xdr:col>
      <xdr:colOff>1730372</xdr:colOff>
      <xdr:row>3</xdr:row>
      <xdr:rowOff>159454</xdr:rowOff>
    </xdr:to>
    <xdr:pic>
      <xdr:nvPicPr>
        <xdr:cNvPr id="3" name="תמונה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4416828" y="0"/>
          <a:ext cx="1682747" cy="853721"/>
        </a:xfrm>
        <a:prstGeom prst="rect">
          <a:avLst/>
        </a:prstGeom>
      </xdr:spPr>
    </xdr:pic>
    <xdr:clientData/>
  </xdr:twoCellAnchor>
  <xdr:twoCellAnchor>
    <xdr:from>
      <xdr:col>0</xdr:col>
      <xdr:colOff>179296</xdr:colOff>
      <xdr:row>0</xdr:row>
      <xdr:rowOff>100854</xdr:rowOff>
    </xdr:from>
    <xdr:to>
      <xdr:col>0</xdr:col>
      <xdr:colOff>514096</xdr:colOff>
      <xdr:row>0</xdr:row>
      <xdr:rowOff>405654</xdr:rowOff>
    </xdr:to>
    <xdr:sp macro="" textlink="">
      <xdr:nvSpPr>
        <xdr:cNvPr id="4" name="לחצן פעולה: עזרה 3">
          <a:hlinkClick xmlns:r="http://schemas.openxmlformats.org/officeDocument/2006/relationships" r:id="rId3" tooltip="שליחת דואר אלקטרוני למוקד"/>
          <a:extLst>
            <a:ext uri="{FF2B5EF4-FFF2-40B4-BE49-F238E27FC236}">
              <a16:creationId xmlns:a16="http://schemas.microsoft.com/office/drawing/2014/main" id="{00000000-0008-0000-0000-000004000000}"/>
            </a:ext>
          </a:extLst>
        </xdr:cNvPr>
        <xdr:cNvSpPr>
          <a:spLocks noChangeAspect="1"/>
        </xdr:cNvSpPr>
      </xdr:nvSpPr>
      <xdr:spPr>
        <a:xfrm>
          <a:off x="11207587022" y="100854"/>
          <a:ext cx="334800" cy="304800"/>
        </a:xfrm>
        <a:prstGeom prst="actionButtonHelp">
          <a:avLst/>
        </a:prstGeom>
      </xdr:spPr>
      <xdr:style>
        <a:lnRef idx="0">
          <a:schemeClr val="accent2"/>
        </a:lnRef>
        <a:fillRef idx="3">
          <a:schemeClr val="accent2"/>
        </a:fillRef>
        <a:effectRef idx="3">
          <a:schemeClr val="accent2"/>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solidFill>
              <a:schemeClr val="bg1"/>
            </a:solidFill>
          </a:endParaRPr>
        </a:p>
      </xdr:txBody>
    </xdr:sp>
    <xdr:clientData/>
  </xdr:twoCellAnchor>
  <xdr:twoCellAnchor>
    <xdr:from>
      <xdr:col>0</xdr:col>
      <xdr:colOff>347382</xdr:colOff>
      <xdr:row>10</xdr:row>
      <xdr:rowOff>78441</xdr:rowOff>
    </xdr:from>
    <xdr:to>
      <xdr:col>0</xdr:col>
      <xdr:colOff>614082</xdr:colOff>
      <xdr:row>10</xdr:row>
      <xdr:rowOff>316566</xdr:rowOff>
    </xdr:to>
    <xdr:sp macro="" textlink="">
      <xdr:nvSpPr>
        <xdr:cNvPr id="5" name="לחצן פעולה: אחורה או הקודם 4">
          <a:hlinkClick xmlns:r="http://schemas.openxmlformats.org/officeDocument/2006/relationships" r:id="rId4"/>
          <a:extLst>
            <a:ext uri="{FF2B5EF4-FFF2-40B4-BE49-F238E27FC236}">
              <a16:creationId xmlns:a16="http://schemas.microsoft.com/office/drawing/2014/main" id="{00000000-0008-0000-0000-000005000000}"/>
            </a:ext>
          </a:extLst>
        </xdr:cNvPr>
        <xdr:cNvSpPr>
          <a:spLocks noChangeAspect="1"/>
        </xdr:cNvSpPr>
      </xdr:nvSpPr>
      <xdr:spPr>
        <a:xfrm>
          <a:off x="11207173271" y="2935941"/>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13</xdr:row>
      <xdr:rowOff>134470</xdr:rowOff>
    </xdr:from>
    <xdr:to>
      <xdr:col>0</xdr:col>
      <xdr:colOff>614082</xdr:colOff>
      <xdr:row>13</xdr:row>
      <xdr:rowOff>372595</xdr:rowOff>
    </xdr:to>
    <xdr:sp macro="" textlink="">
      <xdr:nvSpPr>
        <xdr:cNvPr id="6" name="לחצן פעולה: אחורה או הקודם 5">
          <a:hlinkClick xmlns:r="http://schemas.openxmlformats.org/officeDocument/2006/relationships" r:id="rId5"/>
          <a:extLst>
            <a:ext uri="{FF2B5EF4-FFF2-40B4-BE49-F238E27FC236}">
              <a16:creationId xmlns:a16="http://schemas.microsoft.com/office/drawing/2014/main" id="{00000000-0008-0000-0000-000006000000}"/>
            </a:ext>
          </a:extLst>
        </xdr:cNvPr>
        <xdr:cNvSpPr>
          <a:spLocks noChangeAspect="1"/>
        </xdr:cNvSpPr>
      </xdr:nvSpPr>
      <xdr:spPr>
        <a:xfrm>
          <a:off x="11207173271" y="4549588"/>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16</xdr:row>
      <xdr:rowOff>89647</xdr:rowOff>
    </xdr:from>
    <xdr:to>
      <xdr:col>0</xdr:col>
      <xdr:colOff>614082</xdr:colOff>
      <xdr:row>16</xdr:row>
      <xdr:rowOff>327772</xdr:rowOff>
    </xdr:to>
    <xdr:sp macro="" textlink="">
      <xdr:nvSpPr>
        <xdr:cNvPr id="7" name="לחצן פעולה: אחורה או הקודם 6">
          <a:hlinkClick xmlns:r="http://schemas.openxmlformats.org/officeDocument/2006/relationships" r:id="rId6"/>
          <a:extLst>
            <a:ext uri="{FF2B5EF4-FFF2-40B4-BE49-F238E27FC236}">
              <a16:creationId xmlns:a16="http://schemas.microsoft.com/office/drawing/2014/main" id="{00000000-0008-0000-0000-000007000000}"/>
            </a:ext>
          </a:extLst>
        </xdr:cNvPr>
        <xdr:cNvSpPr>
          <a:spLocks noChangeAspect="1"/>
        </xdr:cNvSpPr>
      </xdr:nvSpPr>
      <xdr:spPr>
        <a:xfrm>
          <a:off x="11207173271" y="6902823"/>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19</xdr:row>
      <xdr:rowOff>33617</xdr:rowOff>
    </xdr:from>
    <xdr:to>
      <xdr:col>0</xdr:col>
      <xdr:colOff>614082</xdr:colOff>
      <xdr:row>19</xdr:row>
      <xdr:rowOff>271742</xdr:rowOff>
    </xdr:to>
    <xdr:sp macro="" textlink="">
      <xdr:nvSpPr>
        <xdr:cNvPr id="8" name="לחצן פעולה: אחורה או הקודם 7">
          <a:hlinkClick xmlns:r="http://schemas.openxmlformats.org/officeDocument/2006/relationships" r:id="rId7"/>
          <a:extLst>
            <a:ext uri="{FF2B5EF4-FFF2-40B4-BE49-F238E27FC236}">
              <a16:creationId xmlns:a16="http://schemas.microsoft.com/office/drawing/2014/main" id="{00000000-0008-0000-0000-000008000000}"/>
            </a:ext>
          </a:extLst>
        </xdr:cNvPr>
        <xdr:cNvSpPr>
          <a:spLocks noChangeAspect="1"/>
        </xdr:cNvSpPr>
      </xdr:nvSpPr>
      <xdr:spPr>
        <a:xfrm>
          <a:off x="11207173271" y="8628529"/>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22</xdr:row>
      <xdr:rowOff>22412</xdr:rowOff>
    </xdr:from>
    <xdr:to>
      <xdr:col>0</xdr:col>
      <xdr:colOff>614082</xdr:colOff>
      <xdr:row>22</xdr:row>
      <xdr:rowOff>260537</xdr:rowOff>
    </xdr:to>
    <xdr:sp macro="" textlink="">
      <xdr:nvSpPr>
        <xdr:cNvPr id="9" name="לחצן פעולה: אחורה או הקודם 8">
          <a:hlinkClick xmlns:r="http://schemas.openxmlformats.org/officeDocument/2006/relationships" r:id="rId8"/>
          <a:extLst>
            <a:ext uri="{FF2B5EF4-FFF2-40B4-BE49-F238E27FC236}">
              <a16:creationId xmlns:a16="http://schemas.microsoft.com/office/drawing/2014/main" id="{00000000-0008-0000-0000-000009000000}"/>
            </a:ext>
          </a:extLst>
        </xdr:cNvPr>
        <xdr:cNvSpPr>
          <a:spLocks noChangeAspect="1"/>
        </xdr:cNvSpPr>
      </xdr:nvSpPr>
      <xdr:spPr>
        <a:xfrm>
          <a:off x="11207173271" y="11900647"/>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336176</xdr:colOff>
      <xdr:row>24</xdr:row>
      <xdr:rowOff>313765</xdr:rowOff>
    </xdr:from>
    <xdr:to>
      <xdr:col>0</xdr:col>
      <xdr:colOff>602876</xdr:colOff>
      <xdr:row>24</xdr:row>
      <xdr:rowOff>551890</xdr:rowOff>
    </xdr:to>
    <xdr:sp macro="" textlink="">
      <xdr:nvSpPr>
        <xdr:cNvPr id="10" name="לחצן פעולה: אחורה או הקודם 9">
          <a:hlinkClick xmlns:r="http://schemas.openxmlformats.org/officeDocument/2006/relationships" r:id="rId9"/>
          <a:extLst>
            <a:ext uri="{FF2B5EF4-FFF2-40B4-BE49-F238E27FC236}">
              <a16:creationId xmlns:a16="http://schemas.microsoft.com/office/drawing/2014/main" id="{00000000-0008-0000-0000-00000A000000}"/>
            </a:ext>
          </a:extLst>
        </xdr:cNvPr>
        <xdr:cNvSpPr>
          <a:spLocks noChangeAspect="1"/>
        </xdr:cNvSpPr>
      </xdr:nvSpPr>
      <xdr:spPr>
        <a:xfrm>
          <a:off x="11207498242" y="16999324"/>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25</xdr:row>
      <xdr:rowOff>67235</xdr:rowOff>
    </xdr:from>
    <xdr:to>
      <xdr:col>0</xdr:col>
      <xdr:colOff>614082</xdr:colOff>
      <xdr:row>25</xdr:row>
      <xdr:rowOff>305360</xdr:rowOff>
    </xdr:to>
    <xdr:sp macro="" textlink="">
      <xdr:nvSpPr>
        <xdr:cNvPr id="11" name="לחצן פעולה: אחורה או הקודם 10">
          <a:hlinkClick xmlns:r="http://schemas.openxmlformats.org/officeDocument/2006/relationships" r:id="rId10"/>
          <a:extLst>
            <a:ext uri="{FF2B5EF4-FFF2-40B4-BE49-F238E27FC236}">
              <a16:creationId xmlns:a16="http://schemas.microsoft.com/office/drawing/2014/main" id="{00000000-0008-0000-0000-00000B000000}"/>
            </a:ext>
          </a:extLst>
        </xdr:cNvPr>
        <xdr:cNvSpPr>
          <a:spLocks noChangeAspect="1"/>
        </xdr:cNvSpPr>
      </xdr:nvSpPr>
      <xdr:spPr>
        <a:xfrm>
          <a:off x="11207173271" y="19879235"/>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26</xdr:row>
      <xdr:rowOff>67236</xdr:rowOff>
    </xdr:from>
    <xdr:to>
      <xdr:col>0</xdr:col>
      <xdr:colOff>614082</xdr:colOff>
      <xdr:row>26</xdr:row>
      <xdr:rowOff>305361</xdr:rowOff>
    </xdr:to>
    <xdr:sp macro="" textlink="">
      <xdr:nvSpPr>
        <xdr:cNvPr id="12" name="לחצן פעולה: אחורה או הקודם 11">
          <a:hlinkClick xmlns:r="http://schemas.openxmlformats.org/officeDocument/2006/relationships" r:id="rId11"/>
          <a:extLst>
            <a:ext uri="{FF2B5EF4-FFF2-40B4-BE49-F238E27FC236}">
              <a16:creationId xmlns:a16="http://schemas.microsoft.com/office/drawing/2014/main" id="{00000000-0008-0000-0000-00000C000000}"/>
            </a:ext>
          </a:extLst>
        </xdr:cNvPr>
        <xdr:cNvSpPr>
          <a:spLocks noChangeAspect="1"/>
        </xdr:cNvSpPr>
      </xdr:nvSpPr>
      <xdr:spPr>
        <a:xfrm>
          <a:off x="11207173271" y="22579854"/>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28</xdr:row>
      <xdr:rowOff>246530</xdr:rowOff>
    </xdr:from>
    <xdr:to>
      <xdr:col>0</xdr:col>
      <xdr:colOff>614082</xdr:colOff>
      <xdr:row>29</xdr:row>
      <xdr:rowOff>193302</xdr:rowOff>
    </xdr:to>
    <xdr:sp macro="" textlink="">
      <xdr:nvSpPr>
        <xdr:cNvPr id="13" name="לחצן פעולה: אחורה או הקודם 12">
          <a:hlinkClick xmlns:r="http://schemas.openxmlformats.org/officeDocument/2006/relationships" r:id="rId12"/>
          <a:extLst>
            <a:ext uri="{FF2B5EF4-FFF2-40B4-BE49-F238E27FC236}">
              <a16:creationId xmlns:a16="http://schemas.microsoft.com/office/drawing/2014/main" id="{00000000-0008-0000-0000-00000D000000}"/>
            </a:ext>
          </a:extLst>
        </xdr:cNvPr>
        <xdr:cNvSpPr>
          <a:spLocks noChangeAspect="1"/>
        </xdr:cNvSpPr>
      </xdr:nvSpPr>
      <xdr:spPr>
        <a:xfrm>
          <a:off x="11207173271" y="25739912"/>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32</xdr:row>
      <xdr:rowOff>78441</xdr:rowOff>
    </xdr:from>
    <xdr:to>
      <xdr:col>0</xdr:col>
      <xdr:colOff>614082</xdr:colOff>
      <xdr:row>32</xdr:row>
      <xdr:rowOff>316566</xdr:rowOff>
    </xdr:to>
    <xdr:sp macro="" textlink="">
      <xdr:nvSpPr>
        <xdr:cNvPr id="14" name="לחצן פעולה: אחורה או הקודם 13">
          <a:hlinkClick xmlns:r="http://schemas.openxmlformats.org/officeDocument/2006/relationships" r:id="rId13"/>
          <a:extLst>
            <a:ext uri="{FF2B5EF4-FFF2-40B4-BE49-F238E27FC236}">
              <a16:creationId xmlns:a16="http://schemas.microsoft.com/office/drawing/2014/main" id="{00000000-0008-0000-0000-00000E000000}"/>
            </a:ext>
          </a:extLst>
        </xdr:cNvPr>
        <xdr:cNvSpPr>
          <a:spLocks noChangeAspect="1"/>
        </xdr:cNvSpPr>
      </xdr:nvSpPr>
      <xdr:spPr>
        <a:xfrm>
          <a:off x="11207173271" y="28317265"/>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328084</xdr:colOff>
      <xdr:row>0</xdr:row>
      <xdr:rowOff>31750</xdr:rowOff>
    </xdr:from>
    <xdr:to>
      <xdr:col>6</xdr:col>
      <xdr:colOff>2010831</xdr:colOff>
      <xdr:row>3</xdr:row>
      <xdr:rowOff>81138</xdr:rowOff>
    </xdr:to>
    <xdr:pic>
      <xdr:nvPicPr>
        <xdr:cNvPr id="2" name="תמונה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2278994" y="31750"/>
          <a:ext cx="1682747" cy="849488"/>
        </a:xfrm>
        <a:prstGeom prst="rect">
          <a:avLst/>
        </a:prstGeom>
      </xdr:spPr>
    </xdr:pic>
    <xdr:clientData/>
  </xdr:twoCellAnchor>
  <xdr:twoCellAnchor>
    <xdr:from>
      <xdr:col>1</xdr:col>
      <xdr:colOff>285753</xdr:colOff>
      <xdr:row>7</xdr:row>
      <xdr:rowOff>148164</xdr:rowOff>
    </xdr:from>
    <xdr:to>
      <xdr:col>1</xdr:col>
      <xdr:colOff>552453</xdr:colOff>
      <xdr:row>7</xdr:row>
      <xdr:rowOff>386289</xdr:rowOff>
    </xdr:to>
    <xdr:sp macro="" textlink="">
      <xdr:nvSpPr>
        <xdr:cNvPr id="7" name="לחצן פעולה: מידע 6">
          <a:hlinkClick xmlns:r="http://schemas.openxmlformats.org/officeDocument/2006/relationships" r:id="rId3" tooltip="הסבר על המילוי"/>
          <a:extLst>
            <a:ext uri="{FF2B5EF4-FFF2-40B4-BE49-F238E27FC236}">
              <a16:creationId xmlns:a16="http://schemas.microsoft.com/office/drawing/2014/main" id="{00000000-0008-0000-0100-000007000000}"/>
            </a:ext>
          </a:extLst>
        </xdr:cNvPr>
        <xdr:cNvSpPr>
          <a:spLocks noChangeAspect="1"/>
        </xdr:cNvSpPr>
      </xdr:nvSpPr>
      <xdr:spPr>
        <a:xfrm>
          <a:off x="11276317297" y="223308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1</xdr:col>
      <xdr:colOff>285753</xdr:colOff>
      <xdr:row>14</xdr:row>
      <xdr:rowOff>148164</xdr:rowOff>
    </xdr:from>
    <xdr:to>
      <xdr:col>1</xdr:col>
      <xdr:colOff>552453</xdr:colOff>
      <xdr:row>15</xdr:row>
      <xdr:rowOff>47623</xdr:rowOff>
    </xdr:to>
    <xdr:sp macro="" textlink="">
      <xdr:nvSpPr>
        <xdr:cNvPr id="8" name="לחצן פעולה: מידע 7">
          <a:hlinkClick xmlns:r="http://schemas.openxmlformats.org/officeDocument/2006/relationships" r:id="rId4" tooltip="הסבר על המילוי"/>
          <a:extLst>
            <a:ext uri="{FF2B5EF4-FFF2-40B4-BE49-F238E27FC236}">
              <a16:creationId xmlns:a16="http://schemas.microsoft.com/office/drawing/2014/main" id="{00000000-0008-0000-0100-000008000000}"/>
            </a:ext>
          </a:extLst>
        </xdr:cNvPr>
        <xdr:cNvSpPr>
          <a:spLocks noChangeAspect="1"/>
        </xdr:cNvSpPr>
      </xdr:nvSpPr>
      <xdr:spPr>
        <a:xfrm>
          <a:off x="11276317297" y="426508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328084</xdr:colOff>
      <xdr:row>0</xdr:row>
      <xdr:rowOff>31750</xdr:rowOff>
    </xdr:from>
    <xdr:to>
      <xdr:col>6</xdr:col>
      <xdr:colOff>2010831</xdr:colOff>
      <xdr:row>3</xdr:row>
      <xdr:rowOff>81138</xdr:rowOff>
    </xdr:to>
    <xdr:pic>
      <xdr:nvPicPr>
        <xdr:cNvPr id="4" name="תמונה 3">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65143419" y="31750"/>
          <a:ext cx="1682747" cy="853721"/>
        </a:xfrm>
        <a:prstGeom prst="rect">
          <a:avLst/>
        </a:prstGeom>
      </xdr:spPr>
    </xdr:pic>
    <xdr:clientData/>
  </xdr:twoCellAnchor>
  <xdr:twoCellAnchor>
    <xdr:from>
      <xdr:col>1</xdr:col>
      <xdr:colOff>127000</xdr:colOff>
      <xdr:row>3</xdr:row>
      <xdr:rowOff>63501</xdr:rowOff>
    </xdr:from>
    <xdr:to>
      <xdr:col>1</xdr:col>
      <xdr:colOff>393700</xdr:colOff>
      <xdr:row>3</xdr:row>
      <xdr:rowOff>301626</xdr:rowOff>
    </xdr:to>
    <xdr:sp macro="" textlink="">
      <xdr:nvSpPr>
        <xdr:cNvPr id="5" name="לחצן פעולה: מידע 4">
          <a:hlinkClick xmlns:r="http://schemas.openxmlformats.org/officeDocument/2006/relationships" r:id="rId3" tooltip="הסבר על המילוי"/>
          <a:extLst>
            <a:ext uri="{FF2B5EF4-FFF2-40B4-BE49-F238E27FC236}">
              <a16:creationId xmlns:a16="http://schemas.microsoft.com/office/drawing/2014/main" id="{00000000-0008-0000-0200-000005000000}"/>
            </a:ext>
          </a:extLst>
        </xdr:cNvPr>
        <xdr:cNvSpPr>
          <a:spLocks noChangeAspect="1"/>
        </xdr:cNvSpPr>
      </xdr:nvSpPr>
      <xdr:spPr>
        <a:xfrm>
          <a:off x="11274475800" y="867834"/>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xdr:col>
      <xdr:colOff>105833</xdr:colOff>
      <xdr:row>0</xdr:row>
      <xdr:rowOff>0</xdr:rowOff>
    </xdr:from>
    <xdr:ext cx="1520931" cy="772583"/>
    <xdr:pic>
      <xdr:nvPicPr>
        <xdr:cNvPr id="3" name="תמונה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74660902" y="0"/>
          <a:ext cx="1520931" cy="772583"/>
        </a:xfrm>
        <a:prstGeom prst="rect">
          <a:avLst/>
        </a:prstGeom>
      </xdr:spPr>
    </xdr:pic>
    <xdr:clientData/>
  </xdr:oneCellAnchor>
  <xdr:twoCellAnchor>
    <xdr:from>
      <xdr:col>5</xdr:col>
      <xdr:colOff>751417</xdr:colOff>
      <xdr:row>2</xdr:row>
      <xdr:rowOff>63500</xdr:rowOff>
    </xdr:from>
    <xdr:to>
      <xdr:col>5</xdr:col>
      <xdr:colOff>1018117</xdr:colOff>
      <xdr:row>2</xdr:row>
      <xdr:rowOff>301625</xdr:rowOff>
    </xdr:to>
    <xdr:sp macro="" textlink="">
      <xdr:nvSpPr>
        <xdr:cNvPr id="4" name="לחצן פעולה: מידע 3">
          <a:hlinkClick xmlns:r="http://schemas.openxmlformats.org/officeDocument/2006/relationships" r:id="rId3" tooltip="הסבר על המילוי"/>
          <a:extLst>
            <a:ext uri="{FF2B5EF4-FFF2-40B4-BE49-F238E27FC236}">
              <a16:creationId xmlns:a16="http://schemas.microsoft.com/office/drawing/2014/main" id="{00000000-0008-0000-0300-000004000000}"/>
            </a:ext>
          </a:extLst>
        </xdr:cNvPr>
        <xdr:cNvSpPr>
          <a:spLocks noChangeAspect="1"/>
        </xdr:cNvSpPr>
      </xdr:nvSpPr>
      <xdr:spPr>
        <a:xfrm>
          <a:off x="11280518883" y="571500"/>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12</xdr:col>
      <xdr:colOff>444500</xdr:colOff>
      <xdr:row>2</xdr:row>
      <xdr:rowOff>63501</xdr:rowOff>
    </xdr:from>
    <xdr:to>
      <xdr:col>12</xdr:col>
      <xdr:colOff>711200</xdr:colOff>
      <xdr:row>2</xdr:row>
      <xdr:rowOff>301626</xdr:rowOff>
    </xdr:to>
    <xdr:sp macro="" textlink="">
      <xdr:nvSpPr>
        <xdr:cNvPr id="5" name="לחצן פעולה: מידע 4">
          <a:hlinkClick xmlns:r="http://schemas.openxmlformats.org/officeDocument/2006/relationships" r:id="rId4" tooltip="הסבר על המילוי"/>
          <a:extLst>
            <a:ext uri="{FF2B5EF4-FFF2-40B4-BE49-F238E27FC236}">
              <a16:creationId xmlns:a16="http://schemas.microsoft.com/office/drawing/2014/main" id="{00000000-0008-0000-0300-000005000000}"/>
            </a:ext>
          </a:extLst>
        </xdr:cNvPr>
        <xdr:cNvSpPr>
          <a:spLocks noChangeAspect="1"/>
        </xdr:cNvSpPr>
      </xdr:nvSpPr>
      <xdr:spPr>
        <a:xfrm>
          <a:off x="11272644883" y="57150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14</xdr:col>
      <xdr:colOff>624417</xdr:colOff>
      <xdr:row>2</xdr:row>
      <xdr:rowOff>63501</xdr:rowOff>
    </xdr:from>
    <xdr:to>
      <xdr:col>14</xdr:col>
      <xdr:colOff>891117</xdr:colOff>
      <xdr:row>2</xdr:row>
      <xdr:rowOff>301626</xdr:rowOff>
    </xdr:to>
    <xdr:sp macro="" textlink="">
      <xdr:nvSpPr>
        <xdr:cNvPr id="6" name="לחצן פעולה: מידע 5">
          <a:hlinkClick xmlns:r="http://schemas.openxmlformats.org/officeDocument/2006/relationships" r:id="rId5" tooltip="הסבר על המילוי"/>
          <a:extLst>
            <a:ext uri="{FF2B5EF4-FFF2-40B4-BE49-F238E27FC236}">
              <a16:creationId xmlns:a16="http://schemas.microsoft.com/office/drawing/2014/main" id="{00000000-0008-0000-0300-000006000000}"/>
            </a:ext>
          </a:extLst>
        </xdr:cNvPr>
        <xdr:cNvSpPr>
          <a:spLocks noChangeAspect="1"/>
        </xdr:cNvSpPr>
      </xdr:nvSpPr>
      <xdr:spPr>
        <a:xfrm>
          <a:off x="11269649800" y="57150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16</xdr:col>
      <xdr:colOff>465667</xdr:colOff>
      <xdr:row>2</xdr:row>
      <xdr:rowOff>63501</xdr:rowOff>
    </xdr:from>
    <xdr:to>
      <xdr:col>16</xdr:col>
      <xdr:colOff>732367</xdr:colOff>
      <xdr:row>2</xdr:row>
      <xdr:rowOff>301626</xdr:rowOff>
    </xdr:to>
    <xdr:sp macro="" textlink="">
      <xdr:nvSpPr>
        <xdr:cNvPr id="7" name="לחצן פעולה: מידע 6">
          <a:hlinkClick xmlns:r="http://schemas.openxmlformats.org/officeDocument/2006/relationships" r:id="rId6" tooltip="הסבר על המילוי"/>
          <a:extLst>
            <a:ext uri="{FF2B5EF4-FFF2-40B4-BE49-F238E27FC236}">
              <a16:creationId xmlns:a16="http://schemas.microsoft.com/office/drawing/2014/main" id="{00000000-0008-0000-0300-000007000000}"/>
            </a:ext>
          </a:extLst>
        </xdr:cNvPr>
        <xdr:cNvSpPr>
          <a:spLocks noChangeAspect="1"/>
        </xdr:cNvSpPr>
      </xdr:nvSpPr>
      <xdr:spPr>
        <a:xfrm>
          <a:off x="11266675883" y="57150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19</xdr:col>
      <xdr:colOff>338666</xdr:colOff>
      <xdr:row>2</xdr:row>
      <xdr:rowOff>63501</xdr:rowOff>
    </xdr:from>
    <xdr:to>
      <xdr:col>19</xdr:col>
      <xdr:colOff>605366</xdr:colOff>
      <xdr:row>2</xdr:row>
      <xdr:rowOff>301626</xdr:rowOff>
    </xdr:to>
    <xdr:sp macro="" textlink="">
      <xdr:nvSpPr>
        <xdr:cNvPr id="8" name="לחצן פעולה: מידע 7">
          <a:hlinkClick xmlns:r="http://schemas.openxmlformats.org/officeDocument/2006/relationships" r:id="rId7" tooltip="הסבר על המילוי"/>
          <a:extLst>
            <a:ext uri="{FF2B5EF4-FFF2-40B4-BE49-F238E27FC236}">
              <a16:creationId xmlns:a16="http://schemas.microsoft.com/office/drawing/2014/main" id="{00000000-0008-0000-0300-000008000000}"/>
            </a:ext>
          </a:extLst>
        </xdr:cNvPr>
        <xdr:cNvSpPr>
          <a:spLocks noChangeAspect="1"/>
        </xdr:cNvSpPr>
      </xdr:nvSpPr>
      <xdr:spPr>
        <a:xfrm>
          <a:off x="11262717717" y="57150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21</xdr:col>
      <xdr:colOff>539750</xdr:colOff>
      <xdr:row>2</xdr:row>
      <xdr:rowOff>63501</xdr:rowOff>
    </xdr:from>
    <xdr:to>
      <xdr:col>21</xdr:col>
      <xdr:colOff>806450</xdr:colOff>
      <xdr:row>2</xdr:row>
      <xdr:rowOff>301626</xdr:rowOff>
    </xdr:to>
    <xdr:sp macro="" textlink="">
      <xdr:nvSpPr>
        <xdr:cNvPr id="9" name="לחצן פעולה: מידע 8">
          <a:hlinkClick xmlns:r="http://schemas.openxmlformats.org/officeDocument/2006/relationships" r:id="rId8" tooltip="הסבר על המילוי"/>
          <a:extLst>
            <a:ext uri="{FF2B5EF4-FFF2-40B4-BE49-F238E27FC236}">
              <a16:creationId xmlns:a16="http://schemas.microsoft.com/office/drawing/2014/main" id="{00000000-0008-0000-0300-000009000000}"/>
            </a:ext>
          </a:extLst>
        </xdr:cNvPr>
        <xdr:cNvSpPr>
          <a:spLocks noChangeAspect="1"/>
        </xdr:cNvSpPr>
      </xdr:nvSpPr>
      <xdr:spPr>
        <a:xfrm>
          <a:off x="11259616800" y="57150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44</xdr:col>
      <xdr:colOff>317500</xdr:colOff>
      <xdr:row>2</xdr:row>
      <xdr:rowOff>63501</xdr:rowOff>
    </xdr:from>
    <xdr:to>
      <xdr:col>44</xdr:col>
      <xdr:colOff>584200</xdr:colOff>
      <xdr:row>2</xdr:row>
      <xdr:rowOff>301626</xdr:rowOff>
    </xdr:to>
    <xdr:sp macro="" textlink="">
      <xdr:nvSpPr>
        <xdr:cNvPr id="11" name="לחצן פעולה: מידע 9">
          <a:hlinkClick xmlns:r="http://schemas.openxmlformats.org/officeDocument/2006/relationships" r:id="rId9" tooltip="הסבר על המילוי"/>
          <a:extLst>
            <a:ext uri="{FF2B5EF4-FFF2-40B4-BE49-F238E27FC236}">
              <a16:creationId xmlns:a16="http://schemas.microsoft.com/office/drawing/2014/main" id="{BD8FEA5C-2C3F-4965-BF50-B10B818CF5EA}"/>
            </a:ext>
          </a:extLst>
        </xdr:cNvPr>
        <xdr:cNvSpPr>
          <a:spLocks noChangeAspect="1"/>
        </xdr:cNvSpPr>
      </xdr:nvSpPr>
      <xdr:spPr>
        <a:xfrm>
          <a:off x="11215341425" y="615951"/>
          <a:ext cx="266700" cy="14287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2</xdr:row>
      <xdr:rowOff>47625</xdr:rowOff>
    </xdr:from>
    <xdr:to>
      <xdr:col>1</xdr:col>
      <xdr:colOff>666750</xdr:colOff>
      <xdr:row>8</xdr:row>
      <xdr:rowOff>76200</xdr:rowOff>
    </xdr:to>
    <mc:AlternateContent xmlns:mc="http://schemas.openxmlformats.org/markup-compatibility/2006" xmlns:a14="http://schemas.microsoft.com/office/drawing/2010/main">
      <mc:Choice Requires="a14">
        <xdr:graphicFrame macro="">
          <xdr:nvGraphicFramePr>
            <xdr:cNvPr id="3" name="שם היחידה בעלת המאגר">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microsoft.com/office/drawing/2010/slicer">
              <sle:slicer xmlns:sle="http://schemas.microsoft.com/office/drawing/2010/slicer" name="שם היחידה בעלת המאגר"/>
            </a:graphicData>
          </a:graphic>
        </xdr:graphicFrame>
      </mc:Choice>
      <mc:Fallback xmlns="">
        <xdr:sp macro="" textlink="">
          <xdr:nvSpPr>
            <xdr:cNvPr id="0" name=""/>
            <xdr:cNvSpPr>
              <a:spLocks noTextEdit="1"/>
            </xdr:cNvSpPr>
          </xdr:nvSpPr>
          <xdr:spPr>
            <a:xfrm>
              <a:off x="11271398167" y="492125"/>
              <a:ext cx="1826683" cy="1298575"/>
            </a:xfrm>
            <a:prstGeom prst="rect">
              <a:avLst/>
            </a:prstGeom>
            <a:solidFill>
              <a:prstClr val="white"/>
            </a:solidFill>
            <a:ln w="1">
              <a:solidFill>
                <a:prstClr val="green"/>
              </a:solidFill>
            </a:ln>
          </xdr:spPr>
          <xdr:txBody>
            <a:bodyPr vertOverflow="clip" horzOverflow="clip"/>
            <a:lstStyle/>
            <a:p>
              <a:r>
                <a:rPr lang="he-IL" sz="1100"/>
                <a:t>צורה זו מייצגת כלי פריסה. כלי פריסה נתמכים ב- Excel 2010 ואילך.
אם הצורה השתנתה בגירסה קודמת של Excel, או אם חוברת העבודה נשמרה ב- Excel 2003 או בגירסה קודמת, אין אפשרות להשתמש בכלי הפריסה.</a:t>
              </a:r>
            </a:p>
          </xdr:txBody>
        </xdr:sp>
      </mc:Fallback>
    </mc:AlternateContent>
    <xdr:clientData/>
  </xdr:twoCellAnchor>
  <xdr:twoCellAnchor editAs="oneCell">
    <xdr:from>
      <xdr:col>1</xdr:col>
      <xdr:colOff>762002</xdr:colOff>
      <xdr:row>2</xdr:row>
      <xdr:rowOff>47625</xdr:rowOff>
    </xdr:from>
    <xdr:to>
      <xdr:col>3</xdr:col>
      <xdr:colOff>582084</xdr:colOff>
      <xdr:row>8</xdr:row>
      <xdr:rowOff>57150</xdr:rowOff>
    </xdr:to>
    <mc:AlternateContent xmlns:mc="http://schemas.openxmlformats.org/markup-compatibility/2006" xmlns:a14="http://schemas.microsoft.com/office/drawing/2010/main">
      <mc:Choice Requires="a14">
        <xdr:graphicFrame macro="">
          <xdr:nvGraphicFramePr>
            <xdr:cNvPr id="4" name="סטטוס הנגשת מאגר ל-Data.gov.il">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microsoft.com/office/drawing/2010/slicer">
              <sle:slicer xmlns:sle="http://schemas.microsoft.com/office/drawing/2010/slicer" name="סטטוס הנגשת מאגר ל-Data.gov.il"/>
            </a:graphicData>
          </a:graphic>
        </xdr:graphicFrame>
      </mc:Choice>
      <mc:Fallback xmlns="">
        <xdr:sp macro="" textlink="">
          <xdr:nvSpPr>
            <xdr:cNvPr id="0" name=""/>
            <xdr:cNvSpPr>
              <a:spLocks noTextEdit="1"/>
            </xdr:cNvSpPr>
          </xdr:nvSpPr>
          <xdr:spPr>
            <a:xfrm>
              <a:off x="11269556666" y="492125"/>
              <a:ext cx="1746249" cy="1279525"/>
            </a:xfrm>
            <a:prstGeom prst="rect">
              <a:avLst/>
            </a:prstGeom>
            <a:solidFill>
              <a:prstClr val="white"/>
            </a:solidFill>
            <a:ln w="1">
              <a:solidFill>
                <a:prstClr val="green"/>
              </a:solidFill>
            </a:ln>
          </xdr:spPr>
          <xdr:txBody>
            <a:bodyPr vertOverflow="clip" horzOverflow="clip"/>
            <a:lstStyle/>
            <a:p>
              <a:r>
                <a:rPr lang="he-IL" sz="1100"/>
                <a:t>צורה זו מייצגת כלי פריסה. כלי פריסה נתמכים ב- Excel 2010 ואילך.
אם הצורה השתנתה בגירסה קודמת של Excel, או אם חוברת העבודה נשמרה ב- Excel 2003 או בגירסה קודמת, אין אפשרות להשתמש בכלי הפריסה.</a:t>
              </a:r>
            </a:p>
          </xdr:txBody>
        </xdr:sp>
      </mc:Fallback>
    </mc:AlternateContent>
    <xdr:clientData/>
  </xdr:twoCellAnchor>
  <xdr:twoCellAnchor editAs="oneCell">
    <xdr:from>
      <xdr:col>3</xdr:col>
      <xdr:colOff>675217</xdr:colOff>
      <xdr:row>2</xdr:row>
      <xdr:rowOff>47625</xdr:rowOff>
    </xdr:from>
    <xdr:to>
      <xdr:col>5</xdr:col>
      <xdr:colOff>579967</xdr:colOff>
      <xdr:row>8</xdr:row>
      <xdr:rowOff>28575</xdr:rowOff>
    </xdr:to>
    <mc:AlternateContent xmlns:mc="http://schemas.openxmlformats.org/markup-compatibility/2006" xmlns:a14="http://schemas.microsoft.com/office/drawing/2010/main">
      <mc:Choice Requires="a14">
        <xdr:graphicFrame macro="">
          <xdr:nvGraphicFramePr>
            <xdr:cNvPr id="5" name="שנת הנגשה">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microsoft.com/office/drawing/2010/slicer">
              <sle:slicer xmlns:sle="http://schemas.microsoft.com/office/drawing/2010/slicer" name="שנת הנגשה"/>
            </a:graphicData>
          </a:graphic>
        </xdr:graphicFrame>
      </mc:Choice>
      <mc:Fallback xmlns="">
        <xdr:sp macro="" textlink="">
          <xdr:nvSpPr>
            <xdr:cNvPr id="0" name=""/>
            <xdr:cNvSpPr>
              <a:spLocks noTextEdit="1"/>
            </xdr:cNvSpPr>
          </xdr:nvSpPr>
          <xdr:spPr>
            <a:xfrm>
              <a:off x="11267632616" y="492125"/>
              <a:ext cx="1830917" cy="1250950"/>
            </a:xfrm>
            <a:prstGeom prst="rect">
              <a:avLst/>
            </a:prstGeom>
            <a:solidFill>
              <a:prstClr val="white"/>
            </a:solidFill>
            <a:ln w="1">
              <a:solidFill>
                <a:prstClr val="green"/>
              </a:solidFill>
            </a:ln>
          </xdr:spPr>
          <xdr:txBody>
            <a:bodyPr vertOverflow="clip" horzOverflow="clip"/>
            <a:lstStyle/>
            <a:p>
              <a:r>
                <a:rPr lang="he-IL" sz="1100"/>
                <a:t>צורה זו מייצגת כלי פריסה. כלי פריסה נתמכים ב- Excel 2010 ואילך.
אם הצורה השתנתה בגירסה קודמת של Excel, או אם חוברת העבודה נשמרה ב- Excel 2003 או בגירסה קודמת, אין אפשרות להשתמש בכלי הפריסה.</a:t>
              </a:r>
            </a:p>
          </xdr:txBody>
        </xdr:sp>
      </mc:Fallback>
    </mc:AlternateContent>
    <xdr:clientData/>
  </xdr:twoCellAnchor>
  <xdr:twoCellAnchor editAs="oneCell">
    <xdr:from>
      <xdr:col>5</xdr:col>
      <xdr:colOff>647699</xdr:colOff>
      <xdr:row>2</xdr:row>
      <xdr:rowOff>47625</xdr:rowOff>
    </xdr:from>
    <xdr:to>
      <xdr:col>7</xdr:col>
      <xdr:colOff>550333</xdr:colOff>
      <xdr:row>8</xdr:row>
      <xdr:rowOff>12700</xdr:rowOff>
    </xdr:to>
    <mc:AlternateContent xmlns:mc="http://schemas.openxmlformats.org/markup-compatibility/2006" xmlns:a14="http://schemas.microsoft.com/office/drawing/2010/main">
      <mc:Choice Requires="a14">
        <xdr:graphicFrame macro="">
          <xdr:nvGraphicFramePr>
            <xdr:cNvPr id="2" name="רבעון להנגשה">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microsoft.com/office/drawing/2010/slicer">
              <sle:slicer xmlns:sle="http://schemas.microsoft.com/office/drawing/2010/slicer" name="רבעון להנגשה"/>
            </a:graphicData>
          </a:graphic>
        </xdr:graphicFrame>
      </mc:Choice>
      <mc:Fallback xmlns="">
        <xdr:sp macro="" textlink="">
          <xdr:nvSpPr>
            <xdr:cNvPr id="0" name=""/>
            <xdr:cNvSpPr>
              <a:spLocks noTextEdit="1"/>
            </xdr:cNvSpPr>
          </xdr:nvSpPr>
          <xdr:spPr>
            <a:xfrm>
              <a:off x="11265736084" y="492125"/>
              <a:ext cx="1828800" cy="1235075"/>
            </a:xfrm>
            <a:prstGeom prst="rect">
              <a:avLst/>
            </a:prstGeom>
            <a:solidFill>
              <a:prstClr val="white"/>
            </a:solidFill>
            <a:ln w="1">
              <a:solidFill>
                <a:prstClr val="green"/>
              </a:solidFill>
            </a:ln>
          </xdr:spPr>
          <xdr:txBody>
            <a:bodyPr vertOverflow="clip" horzOverflow="clip"/>
            <a:lstStyle/>
            <a:p>
              <a:r>
                <a:rPr lang="he-IL" sz="1100"/>
                <a:t>צורה זו מייצגת כלי פריסה. כלי פריסה נתמכים ב- Excel 2010 ואילך.
אם הצורה השתנתה בגירסה קודמת של Excel, או אם חוברת העבודה נשמרה ב- Excel 2003 או בגירסה קודמת, אין אפשרות להשתמש בכלי הפריסה.</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most-jr\Users\Develop\General\&#1514;&#1497;&#1506;&#1493;&#1491;\&#1492;&#1514;&#1511;&#1513;&#1493;&#1489;%20&#1492;&#1502;&#1502;&#1513;&#1500;&#1514;&#1497;\&#1502;&#1488;&#1490;&#1512;&#1497;%20&#1502;&#1497;&#1491;&#1506;%20&#1493;&#1513;&#1497;&#1512;&#1493;&#1514;&#1497;&#1501;\&#1512;&#1513;&#1497;&#1502;&#1514;%20&#1502;&#1488;&#1490;&#1512;&#1497;&#1501;%20&#1500;&#1489;&#1497;&#1512;&#1493;&#1512;%20&#1502;&#1493;&#1500;%20&#1492;&#1502;&#1495;&#1500;&#1511;&#1493;&#15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chelD\AppData\Local\Microsoft\Windows\Temporary%20Internet%20Files\Content.MSO\&#1512;&#1513;&#1497;&#1502;&#1514;%20&#1502;&#1488;&#1490;&#1512;&#1497;&#1501;%20&#1500;&#1489;&#1497;&#1512;&#1493;&#1512;%20&#1502;&#1493;&#1500;%20&#1492;&#1502;&#1495;&#1500;&#1511;&#1493;&#15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בות - מאגרי מידע"/>
      <sheetName val="תרבות - שירותים"/>
      <sheetName val="מדע - מאגרי מידע"/>
      <sheetName val="מדע - שירותים"/>
    </sheetNames>
    <sheetDataSet>
      <sheetData sheetId="0"/>
      <sheetData sheetId="1"/>
      <sheetData sheetId="2">
        <row r="2">
          <cell r="A2" t="str">
            <v>http://archive.most.gov.il/Molmop/Reports/Documents/%D7%9E%D7%97%D7%A7%D7%A8%20%D7%90%D7%A0%D7%A8%D7%92%D7%99%D7%94%20%D7%91%D7%90%D7%A7%D7%93%D7%9E%D7%99%D7%94%20%D7%91%D7%99%D7%A9%D7%A8%D7%90%D7%9C.pdf</v>
          </cell>
        </row>
        <row r="3">
          <cell r="A3" t="str">
            <v>חוגים מבוקשים בתחום המדע על ידי רשויות מקומיות</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בות - מאגרי מידע"/>
      <sheetName val="תרבות - שירותים"/>
      <sheetName val="מדע - מאגרי מידע"/>
      <sheetName val="מדע - שירותים"/>
    </sheetNames>
    <sheetDataSet>
      <sheetData sheetId="0"/>
      <sheetData sheetId="1"/>
      <sheetData sheetId="2">
        <row r="2">
          <cell r="A2" t="str">
            <v>http://archive.most.gov.il/Molmop/Reports/Documents/%D7%9E%D7%97%D7%A7%D7%A8%20%D7%90%D7%A0%D7%A8%D7%92%D7%99%D7%94%20%D7%91%D7%90%D7%A7%D7%93%D7%9E%D7%99%D7%94%20%D7%91%D7%99%D7%A9%D7%A8%D7%90%D7%9C.pdf</v>
          </cell>
        </row>
      </sheetData>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Lea Tvito" refreshedDate="43006.416382523152" createdVersion="5" refreshedVersion="6" minRefreshableVersion="3" recordCount="200">
  <cacheSource type="worksheet">
    <worksheetSource ref="A1:B1" sheet="רשימת מאגרים"/>
  </cacheSource>
  <cacheFields count="33">
    <cacheField name="#" numFmtId="0">
      <sharedItems containsSemiMixedTypes="0" containsString="0" containsNumber="1" containsInteger="1" minValue="1" maxValue="200"/>
    </cacheField>
    <cacheField name="# מאגר" numFmtId="0">
      <sharedItems/>
    </cacheField>
    <cacheField name="שם המאגר" numFmtId="0">
      <sharedItems containsBlank="1" count="45">
        <s v="חוקרים"/>
        <s v="מחקרים ממומנים"/>
        <s v="רשימת נציגות ישראלים בפרוייקטים במסגרות ארגונים בינלאומיים"/>
        <s v="הסכמי שיתוף פעולה"/>
        <s v="רשימת המדינות עימן חתמה ישראל על הסכמי שיתוף פעולה מדעי דו-לאומי"/>
        <s v="המועצה לקידום נשים במדע ובטכנולוגיה - חברי מועצה"/>
        <s v="המועצה לקידום נשים במדע ובטכנולוגיה -ועדה לקידום נשים באקדמיה - חברי מועצה"/>
        <s v="המועצה לקידום נשים במדע ובטכנולוגיה - רשימת דוחות ופרסומים"/>
        <s v="המועצה לקידום נשים במדע ובטכנולוגיה -  סיכומי ישיבות המועצה"/>
        <s v="המועצה לקידום נשים במדע ובטכנולוגיה -  מלגות לנשים בתחומי המדע והטכנולוגיה:"/>
        <s v="המועצה לקידום נשים במדע ובטכנולוגיה - ארגונים ומוסדות הפועלים בישראל לקידום נשים במדע ובטכנולוגיה:"/>
        <s v="המועצה לקידום נשים במדע ובטכנולוגיה - ארגונים ומוסדות הפועלים בעולם לקידום נשים במדע ובטכנולוגיה:"/>
        <s v="המועצה לקידום נשים במדע ובטכנולוגיה - מעמד האשה - מידעונים"/>
        <s v=" _x000a_המועצה לקידום נשים במדע ובטכנולוגיה - מלגות עידוד לנשים ללימודי הנדסת אלקטרואופטיקה וביואינפורמטיקה"/>
        <s v=" המועצה לקידום נשים במדע ובטכנולוגיה - קישורים לאתרים המוקדשים למדעניות מפורסמות"/>
        <s v="המועצה לקידום נשים במדע ובטכנולוגיה - יועצות נשיאי אוניברסיטאות לענייני מגדר וקידום נשים"/>
        <s v="מרכזי להבה"/>
        <s v="מרכזי מופ"/>
        <s v="חוגי מדע "/>
        <s v="רשתות חוגי מדע - דרכי התקשרות "/>
        <s v="מרכזי פר&quot;ח לחונכות מדעים"/>
        <s v="רשימת הרצאות בימי מדע שכבר היו - האם רלוונטי ?"/>
        <s v="סל מדע - רשימת בקשות תמיכה"/>
        <s v="סל מדע - רשימת תוכניות עבודה"/>
        <s v="רשימת תיקים לארכיב"/>
        <s v="קיטנות קייץ -אנשי הקשר ברשויות המקומיות לנושא קייטנות מסובסדות לקיץ"/>
        <s v="חברי מועצה למו&quot;פ"/>
        <s v="וועדות לאומיות מולמו&quot;פ"/>
        <s v="http://archive.most.gov.il/Molmop/Reports/Documents/AnnualReport2010-11.pdf"/>
        <s v="http://archive.most.gov.il/Molmop/Reports/Documents/%D7%99%D7%A9%D7%A8%D7%90%D7%9C%20%D7%9B%D7%9E%D7%A8%D7%9B%D7%96%20%D7%97%D7%93%D7%A9%D7%A0%D7%95%D7%AA%20-%D7%90%D7%92%D7%A8%D7%95%D7%98%D7%A7.PDF"/>
        <s v="http://archive.most.gov.il/Molmop/Reports/Documents/%D7%9E%D7%97%D7%A7%D7%A8%20%D7%90%D7%A0%D7%A8%D7%92%D7%99%D7%94%20%D7%91%D7%90%D7%A7%D7%93%D7%9E%D7%99%D7%94%20%D7%91%D7%99%D7%A9%D7%A8%D7%90%D7%9C.pdf"/>
        <s v="http://archive.most.gov.il/Molmop/Reports/Documents/%D7%93%D7%95%D7%97%20%D7%94%D7%9E%D7%95%D7%A2%D7%A6%D7%94%20%D7%9C%D7%9E%D7%97%D7%A7%D7%A8%20%D7%95%D7%9C%D7%A4%D7%99%D7%AA%D7%95%D7%97%20%D7%9C%D7%A9%D7%A0%D7%99%D7%9D%202013-2012.pdf"/>
        <s v="רשימת בעלי תפקידים מכל יחידה לדוג' "/>
        <s v="רשימת אנשי קשר"/>
        <s v="רשימת מנכ&quot;לים לדורותיהם "/>
        <s v="רשימת שרים לדורותיהם"/>
        <s v="רשימת קולות קוראים "/>
        <s v="תוכניות ופרויקטים במימון המשרד"/>
        <s v="רשימת תחומי עדיפות לאומית לשנים קודמות"/>
        <s v="חוגים -"/>
        <s v="קולות קוראים -"/>
        <s v="רשימת חברי וועדת היגוי בכנס העתיד בשיוויון מגדרי"/>
        <s v="רשימת מועצות וועדות באחריות  המשרד"/>
        <s v="חברי פורום מדענים ראשיים"/>
        <m/>
      </sharedItems>
    </cacheField>
    <cacheField name="תיאור המאגר" numFmtId="0">
      <sharedItems containsBlank="1"/>
    </cacheField>
    <cacheField name="שנת הקמת המאגר " numFmtId="0">
      <sharedItems containsString="0" containsBlank="1" containsNumber="1" containsInteger="1" minValue="2017" maxValue="2017"/>
    </cacheField>
    <cacheField name="שם היחידה בעלת המאגר" numFmtId="0">
      <sharedItems containsBlank="1" count="5">
        <s v="תיאום תכנון ובקרה"/>
        <s v="קשרי חוץ"/>
        <m/>
        <s v="מדע וקהילה"/>
        <s v="מועצה הלאומית למחקר ולפיתוח "/>
      </sharedItems>
    </cacheField>
    <cacheField name="האם המאגר כבר פורסם לציבור " numFmtId="0">
      <sharedItems containsBlank="1"/>
    </cacheField>
    <cacheField name="קישור URL למאגר" numFmtId="0">
      <sharedItems containsBlank="1"/>
    </cacheField>
    <cacheField name="האם ב-data.gov.il? " numFmtId="0">
      <sharedItems containsBlank="1"/>
    </cacheField>
    <cacheField name="קישור URL לdata.gov.il" numFmtId="0">
      <sharedItems containsNonDate="0" containsString="0" containsBlank="1"/>
    </cacheField>
    <cacheField name="כיצד הציבור הביע עניין עד כה בפרסום המידע " numFmtId="0">
      <sharedItems containsNonDate="0" containsString="0" containsBlank="1"/>
    </cacheField>
    <cacheField name="פירוט לגבי עניין  הציבור במאגר" numFmtId="0">
      <sharedItems containsNonDate="0" containsString="0" containsBlank="1"/>
    </cacheField>
    <cacheField name="מה רמת התועלת שהציבור עשוי להפיק מפרסום המידע לדעתך? " numFmtId="0">
      <sharedItems containsBlank="1"/>
    </cacheField>
    <cacheField name="פירוט תועלת אפשרית לציבור" numFmtId="0">
      <sharedItems containsBlank="1"/>
    </cacheField>
    <cacheField name="סוג האוכלוסייה שהמידע נוגע לו " numFmtId="0">
      <sharedItems containsBlank="1"/>
    </cacheField>
    <cacheField name="במידה וקיימים, מה הם המאגרים המשלימים?" numFmtId="0">
      <sharedItems containsNonDate="0" containsString="0" containsBlank="1"/>
    </cacheField>
    <cacheField name="האם המאגר כולל מידע מזוהה אישי?" numFmtId="0">
      <sharedItems containsBlank="1"/>
    </cacheField>
    <cacheField name="האם לדעתך יש קושי מהותי (לא טכני) להנגיש את המאגר? " numFmtId="0">
      <sharedItems containsBlank="1"/>
    </cacheField>
    <cacheField name="פירוט מהו הקושי להנגשת המאגר?" numFmtId="0">
      <sharedItems containsBlank="1"/>
    </cacheField>
    <cacheField name="מהו סוג בסיס הנתונים בו נשמרים נתוני המאגר? " numFmtId="0">
      <sharedItems containsBlank="1"/>
    </cacheField>
    <cacheField name="אילו מערכות מידע משתמשות בנתוני המאגר?" numFmtId="0">
      <sharedItems containsBlank="1"/>
    </cacheField>
    <cacheField name="תאריך עדכון אחרון" numFmtId="0">
      <sharedItems containsNonDate="0" containsDate="1" containsString="0" containsBlank="1" minDate="2017-02-05T00:00:00" maxDate="2017-02-21T00:00:00"/>
    </cacheField>
    <cacheField name="תדירות עדכון המאגר" numFmtId="0">
      <sharedItems containsBlank="1"/>
    </cacheField>
    <cacheField name="ישויות מידע עיקריות המנוהלות במאגר (טבלאות נתונים עיקריות)" numFmtId="0">
      <sharedItems containsNonDate="0" containsString="0" containsBlank="1"/>
    </cacheField>
    <cacheField name="מספר רשומות במועד האחרון" numFmtId="0">
      <sharedItems containsString="0" containsBlank="1" containsNumber="1" containsInteger="1" minValue="201" maxValue="201"/>
    </cacheField>
    <cacheField name="מה לדעתך רמת הקושי הטכני להנגיש את המאגר? " numFmtId="0">
      <sharedItems containsNonDate="0" containsString="0" containsBlank="1"/>
    </cacheField>
    <cacheField name="הסבר לרמת הקושי שנבחרה" numFmtId="0">
      <sharedItems containsNonDate="0" containsString="0" containsBlank="1"/>
    </cacheField>
    <cacheField name="מועד מתוכנן להנגשת המאגר" numFmtId="14">
      <sharedItems containsNonDate="0" containsDate="1" containsString="0" containsBlank="1" minDate="2017-12-31T00:00:00" maxDate="2018-01-01T00:00:00" count="2">
        <d v="2017-12-31T00:00:00"/>
        <m/>
      </sharedItems>
    </cacheField>
    <cacheField name="סטטוס הנגשת מאגר ל-Data.gov.il" numFmtId="0">
      <sharedItems containsBlank="1" count="3">
        <s v="טרם החל"/>
        <m/>
        <s v=""/>
      </sharedItems>
    </cacheField>
    <cacheField name="הערות" numFmtId="0">
      <sharedItems containsNonDate="0" containsString="0" containsBlank="1"/>
    </cacheField>
    <cacheField name="קיים שדה" numFmtId="0">
      <sharedItems count="3">
        <s v="כן"/>
        <e v="#REF!"/>
        <s v=""/>
      </sharedItems>
    </cacheField>
    <cacheField name="שנת הנגשה" numFmtId="0">
      <sharedItems containsMixedTypes="1" containsNumber="1" containsInteger="1" minValue="2017" maxValue="2017" count="2">
        <n v="2017"/>
        <s v=""/>
      </sharedItems>
    </cacheField>
    <cacheField name="רבעון להנגשה" numFmtId="0">
      <sharedItems count="2">
        <s v="Q4/2017"/>
        <s v=""/>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0">
  <r>
    <n v="1"/>
    <s v="most.DB.1"/>
    <x v="0"/>
    <s v="רשימת חוקרים"/>
    <n v="2017"/>
    <x v="0"/>
    <s v="כן"/>
    <s v="http://forms.public.most.gov.il/Science/Pages/researchers.aspx"/>
    <s v="לא"/>
    <m/>
    <m/>
    <m/>
    <s v="נמוכה"/>
    <s v="שת&quot;פ מחקרי בארץ ובחו&quot;ל"/>
    <s v="חוקרים, רשויות מחקר"/>
    <m/>
    <s v="כן"/>
    <s v="קיים קושי אך ניתן להנגיש חלק מהמאגר"/>
    <s v="פרטים מזהים"/>
    <s v="SQL server"/>
    <s v="מערכת אגפית, ופתוח"/>
    <d v="2017-02-05T00:00:00"/>
    <s v="שוטף"/>
    <m/>
    <m/>
    <m/>
    <m/>
    <x v="0"/>
    <x v="0"/>
    <m/>
    <x v="0"/>
    <x v="0"/>
    <x v="0"/>
  </r>
  <r>
    <n v="2"/>
    <s v="most.DB.2"/>
    <x v="1"/>
    <s v="רשימת המחקרים הממומנים ע&quot;י המשרד ותקציר"/>
    <n v="2017"/>
    <x v="0"/>
    <s v="כן"/>
    <s v="http://forms.public.most.gov.il/researches/Pages/researchesNew.aspx"/>
    <s v="לא"/>
    <m/>
    <m/>
    <m/>
    <s v="בינונית"/>
    <s v="ביסוס מחקרי ושת&quot;פ"/>
    <s v="חוקרים, רשויות מחקר"/>
    <m/>
    <s v="כן"/>
    <s v="קיים קושי אך ניתן להנגיש חלק מהמאגר"/>
    <s v="פרטים מזהים, IP"/>
    <s v="SQL server"/>
    <s v="מערכת אגפית, ופתוח"/>
    <d v="2017-02-20T00:00:00"/>
    <s v="שוטף"/>
    <m/>
    <m/>
    <m/>
    <m/>
    <x v="0"/>
    <x v="0"/>
    <m/>
    <x v="0"/>
    <x v="0"/>
    <x v="0"/>
  </r>
  <r>
    <n v="3"/>
    <s v="most.DB.3"/>
    <x v="2"/>
    <m/>
    <m/>
    <x v="1"/>
    <m/>
    <s v="http://archive.most.gov.il/KCHM/InternationalOrganization/Pages/default.aspx"/>
    <m/>
    <m/>
    <m/>
    <m/>
    <m/>
    <m/>
    <m/>
    <m/>
    <m/>
    <m/>
    <m/>
    <m/>
    <m/>
    <m/>
    <m/>
    <m/>
    <m/>
    <m/>
    <m/>
    <x v="1"/>
    <x v="1"/>
    <m/>
    <x v="0"/>
    <x v="1"/>
    <x v="1"/>
  </r>
  <r>
    <n v="4"/>
    <e v="#REF!"/>
    <x v="3"/>
    <m/>
    <m/>
    <x v="2"/>
    <m/>
    <s v="http://archive.most.gov.il/ExampleSite/CooperationAgreements/Pages/default.aspx"/>
    <m/>
    <m/>
    <m/>
    <m/>
    <m/>
    <m/>
    <m/>
    <m/>
    <m/>
    <m/>
    <m/>
    <m/>
    <m/>
    <m/>
    <m/>
    <m/>
    <m/>
    <m/>
    <m/>
    <x v="1"/>
    <x v="1"/>
    <m/>
    <x v="1"/>
    <x v="1"/>
    <x v="1"/>
  </r>
  <r>
    <n v="5"/>
    <e v="#REF!"/>
    <x v="4"/>
    <m/>
    <m/>
    <x v="1"/>
    <m/>
    <s v="http://archive.most.gov.il/KCHM/Countries/Pages/default.aspx"/>
    <m/>
    <m/>
    <m/>
    <m/>
    <m/>
    <m/>
    <m/>
    <m/>
    <m/>
    <m/>
    <m/>
    <m/>
    <m/>
    <m/>
    <m/>
    <m/>
    <m/>
    <m/>
    <m/>
    <x v="1"/>
    <x v="1"/>
    <m/>
    <x v="1"/>
    <x v="1"/>
    <x v="1"/>
  </r>
  <r>
    <n v="6"/>
    <s v="most.DB.6"/>
    <x v="5"/>
    <m/>
    <m/>
    <x v="2"/>
    <m/>
    <s v="http://archive.most.gov.il/PromotingWoman/Pages/members.aspx"/>
    <m/>
    <m/>
    <m/>
    <m/>
    <m/>
    <m/>
    <m/>
    <m/>
    <m/>
    <m/>
    <m/>
    <m/>
    <m/>
    <m/>
    <m/>
    <m/>
    <m/>
    <m/>
    <m/>
    <x v="1"/>
    <x v="1"/>
    <m/>
    <x v="0"/>
    <x v="1"/>
    <x v="1"/>
  </r>
  <r>
    <n v="7"/>
    <s v="most.DB.7"/>
    <x v="6"/>
    <m/>
    <m/>
    <x v="2"/>
    <m/>
    <s v="http://archive.most.gov.il/PromotingWoman/Pages/members.aspx"/>
    <m/>
    <m/>
    <m/>
    <m/>
    <m/>
    <m/>
    <m/>
    <m/>
    <m/>
    <m/>
    <m/>
    <m/>
    <m/>
    <m/>
    <m/>
    <m/>
    <m/>
    <m/>
    <m/>
    <x v="1"/>
    <x v="1"/>
    <m/>
    <x v="0"/>
    <x v="1"/>
    <x v="1"/>
  </r>
  <r>
    <n v="8"/>
    <s v="most.DB.8"/>
    <x v="7"/>
    <m/>
    <m/>
    <x v="2"/>
    <m/>
    <s v="http://archive.most.gov.il/PromotingWoman/ReportsAndPublications/Pages/default.aspx"/>
    <m/>
    <m/>
    <m/>
    <m/>
    <m/>
    <m/>
    <m/>
    <m/>
    <m/>
    <m/>
    <m/>
    <m/>
    <m/>
    <m/>
    <m/>
    <m/>
    <m/>
    <m/>
    <m/>
    <x v="1"/>
    <x v="1"/>
    <m/>
    <x v="0"/>
    <x v="1"/>
    <x v="1"/>
  </r>
  <r>
    <n v="9"/>
    <s v="most.DB.9"/>
    <x v="8"/>
    <m/>
    <m/>
    <x v="2"/>
    <m/>
    <s v="http://archive.most.gov.il/PromotingWoman/ReportsAndPublications/CouncilMeetingSummaries/Pages/default.aspx"/>
    <m/>
    <m/>
    <m/>
    <m/>
    <m/>
    <m/>
    <m/>
    <m/>
    <m/>
    <m/>
    <m/>
    <m/>
    <m/>
    <m/>
    <m/>
    <m/>
    <m/>
    <m/>
    <m/>
    <x v="1"/>
    <x v="1"/>
    <m/>
    <x v="0"/>
    <x v="1"/>
    <x v="1"/>
  </r>
  <r>
    <n v="10"/>
    <s v="most.DB.10"/>
    <x v="9"/>
    <m/>
    <m/>
    <x v="2"/>
    <m/>
    <s v="http://archive.most.gov.il/PromotingWoman/Pages/melagot.aspx"/>
    <m/>
    <m/>
    <m/>
    <m/>
    <m/>
    <m/>
    <m/>
    <m/>
    <m/>
    <m/>
    <m/>
    <m/>
    <m/>
    <m/>
    <m/>
    <m/>
    <m/>
    <m/>
    <m/>
    <x v="1"/>
    <x v="1"/>
    <m/>
    <x v="0"/>
    <x v="1"/>
    <x v="1"/>
  </r>
  <r>
    <n v="11"/>
    <s v="most.DB.11"/>
    <x v="10"/>
    <m/>
    <m/>
    <x v="2"/>
    <m/>
    <s v="http://archive.most.gov.il/PromotingWoman/Pages/links.aspx"/>
    <m/>
    <m/>
    <m/>
    <m/>
    <m/>
    <m/>
    <m/>
    <m/>
    <m/>
    <m/>
    <m/>
    <m/>
    <m/>
    <m/>
    <m/>
    <m/>
    <m/>
    <m/>
    <m/>
    <x v="1"/>
    <x v="1"/>
    <m/>
    <x v="0"/>
    <x v="1"/>
    <x v="1"/>
  </r>
  <r>
    <n v="12"/>
    <s v="most.DB.12"/>
    <x v="11"/>
    <m/>
    <m/>
    <x v="2"/>
    <m/>
    <s v="http://archive.most.gov.il/PromotingWoman/Pages/links.aspx"/>
    <m/>
    <m/>
    <m/>
    <m/>
    <m/>
    <m/>
    <m/>
    <m/>
    <m/>
    <m/>
    <m/>
    <m/>
    <m/>
    <m/>
    <m/>
    <m/>
    <m/>
    <m/>
    <m/>
    <x v="1"/>
    <x v="1"/>
    <m/>
    <x v="0"/>
    <x v="1"/>
    <x v="1"/>
  </r>
  <r>
    <n v="13"/>
    <s v="most.DB.13"/>
    <x v="12"/>
    <m/>
    <m/>
    <x v="2"/>
    <m/>
    <s v="http://archive.most.gov.il/PromotingWoman/women/Pages/default.aspx"/>
    <m/>
    <m/>
    <m/>
    <m/>
    <m/>
    <m/>
    <m/>
    <m/>
    <m/>
    <m/>
    <m/>
    <m/>
    <m/>
    <m/>
    <m/>
    <m/>
    <m/>
    <m/>
    <m/>
    <x v="1"/>
    <x v="1"/>
    <m/>
    <x v="0"/>
    <x v="1"/>
    <x v="1"/>
  </r>
  <r>
    <n v="14"/>
    <s v="most.DB.14"/>
    <x v="13"/>
    <m/>
    <m/>
    <x v="2"/>
    <m/>
    <s v="http://archive.most.gov.il/PromotingWoman/WISTEM/Academy/Pages/default.aspx"/>
    <m/>
    <m/>
    <m/>
    <m/>
    <m/>
    <m/>
    <m/>
    <m/>
    <m/>
    <m/>
    <m/>
    <m/>
    <m/>
    <m/>
    <m/>
    <m/>
    <m/>
    <m/>
    <m/>
    <x v="1"/>
    <x v="1"/>
    <m/>
    <x v="0"/>
    <x v="1"/>
    <x v="1"/>
  </r>
  <r>
    <n v="15"/>
    <s v="most.DB.15"/>
    <x v="14"/>
    <m/>
    <m/>
    <x v="2"/>
    <m/>
    <s v="http://archive.most.gov.il/PromotingWoman/Pages/BreakingTheGlass.aspx"/>
    <m/>
    <m/>
    <m/>
    <m/>
    <m/>
    <m/>
    <m/>
    <m/>
    <m/>
    <m/>
    <m/>
    <m/>
    <m/>
    <m/>
    <m/>
    <m/>
    <m/>
    <m/>
    <m/>
    <x v="1"/>
    <x v="1"/>
    <m/>
    <x v="0"/>
    <x v="1"/>
    <x v="1"/>
  </r>
  <r>
    <n v="16"/>
    <s v="most.DB.16"/>
    <x v="15"/>
    <m/>
    <m/>
    <x v="2"/>
    <m/>
    <s v="http://archive.most.gov.il/PromotingWoman/Pages/WomenAndGenderAcademiaConsultants.aspx"/>
    <m/>
    <m/>
    <m/>
    <m/>
    <m/>
    <m/>
    <m/>
    <m/>
    <m/>
    <m/>
    <m/>
    <m/>
    <m/>
    <m/>
    <m/>
    <m/>
    <m/>
    <m/>
    <m/>
    <x v="1"/>
    <x v="1"/>
    <m/>
    <x v="0"/>
    <x v="1"/>
    <x v="1"/>
  </r>
  <r>
    <n v="17"/>
    <s v="most.DB.17"/>
    <x v="16"/>
    <m/>
    <m/>
    <x v="3"/>
    <m/>
    <s v="https://www.gov.il/he/Departments/General/lehava_centers"/>
    <m/>
    <m/>
    <m/>
    <m/>
    <m/>
    <m/>
    <m/>
    <m/>
    <m/>
    <m/>
    <m/>
    <m/>
    <m/>
    <m/>
    <m/>
    <m/>
    <m/>
    <m/>
    <m/>
    <x v="1"/>
    <x v="1"/>
    <m/>
    <x v="0"/>
    <x v="1"/>
    <x v="1"/>
  </r>
  <r>
    <n v="18"/>
    <s v="most.DB.18"/>
    <x v="17"/>
    <m/>
    <m/>
    <x v="3"/>
    <m/>
    <m/>
    <m/>
    <m/>
    <m/>
    <m/>
    <m/>
    <m/>
    <m/>
    <m/>
    <m/>
    <m/>
    <m/>
    <m/>
    <m/>
    <m/>
    <m/>
    <m/>
    <m/>
    <m/>
    <m/>
    <x v="1"/>
    <x v="1"/>
    <m/>
    <x v="0"/>
    <x v="1"/>
    <x v="1"/>
  </r>
  <r>
    <n v="19"/>
    <s v="most.DB.19"/>
    <x v="18"/>
    <s v="חוגי מדע לילדים ונוער ברשויות המקומיות"/>
    <m/>
    <x v="3"/>
    <m/>
    <s v="http://archive.most.gov.il/ScienceAndCommunity/Pages/hugim.aspx"/>
    <m/>
    <m/>
    <m/>
    <m/>
    <m/>
    <m/>
    <m/>
    <m/>
    <m/>
    <m/>
    <m/>
    <m/>
    <m/>
    <m/>
    <m/>
    <m/>
    <m/>
    <m/>
    <m/>
    <x v="1"/>
    <x v="0"/>
    <m/>
    <x v="0"/>
    <x v="1"/>
    <x v="1"/>
  </r>
  <r>
    <n v="20"/>
    <s v="most.DB.20"/>
    <x v="19"/>
    <s v="דרכי התקשורת עם רשתות החוגים ברשויות המקומיות"/>
    <m/>
    <x v="3"/>
    <m/>
    <s v="http://archive.most.gov.il/ScienceAndCommunity/Pages/hugim.aspx"/>
    <m/>
    <m/>
    <m/>
    <m/>
    <m/>
    <m/>
    <m/>
    <m/>
    <m/>
    <m/>
    <m/>
    <m/>
    <m/>
    <m/>
    <m/>
    <m/>
    <m/>
    <m/>
    <m/>
    <x v="1"/>
    <x v="0"/>
    <m/>
    <x v="0"/>
    <x v="1"/>
    <x v="1"/>
  </r>
  <r>
    <n v="21"/>
    <s v="most.DB.21"/>
    <x v="20"/>
    <s v="במסגרת פרויקט &quot;חונכות ללימודי מדעים&quot; בשותפות פר&quot;ח, מלווים סטודנטים וסטודנטיות מתחומי ההנדסה, הטכנולוגיה והמדעים המדויקים תלמידים ותלמידות התיכון ומעבירים להם שיעורי עזר במקצועות הריאליים, המדעים והאנגלית. "/>
    <m/>
    <x v="3"/>
    <m/>
    <s v="http://archive.most.gov.il/ScienceAndCommunity/Pages/honhut.aspx"/>
    <m/>
    <m/>
    <m/>
    <m/>
    <m/>
    <m/>
    <m/>
    <m/>
    <m/>
    <m/>
    <m/>
    <m/>
    <m/>
    <m/>
    <m/>
    <m/>
    <m/>
    <m/>
    <m/>
    <x v="1"/>
    <x v="0"/>
    <m/>
    <x v="0"/>
    <x v="1"/>
    <x v="1"/>
  </r>
  <r>
    <n v="22"/>
    <s v="most.DB.22"/>
    <x v="21"/>
    <m/>
    <m/>
    <x v="3"/>
    <m/>
    <m/>
    <m/>
    <m/>
    <m/>
    <m/>
    <m/>
    <m/>
    <m/>
    <m/>
    <m/>
    <m/>
    <m/>
    <m/>
    <m/>
    <m/>
    <m/>
    <m/>
    <m/>
    <m/>
    <m/>
    <x v="1"/>
    <x v="0"/>
    <m/>
    <x v="0"/>
    <x v="1"/>
    <x v="1"/>
  </r>
  <r>
    <n v="23"/>
    <s v="most.DB.23"/>
    <x v="22"/>
    <m/>
    <m/>
    <x v="3"/>
    <m/>
    <m/>
    <m/>
    <m/>
    <m/>
    <m/>
    <m/>
    <m/>
    <m/>
    <m/>
    <m/>
    <m/>
    <m/>
    <m/>
    <m/>
    <m/>
    <m/>
    <m/>
    <m/>
    <m/>
    <m/>
    <x v="1"/>
    <x v="0"/>
    <m/>
    <x v="0"/>
    <x v="1"/>
    <x v="1"/>
  </r>
  <r>
    <n v="24"/>
    <s v="most.DB.24"/>
    <x v="23"/>
    <m/>
    <m/>
    <x v="3"/>
    <m/>
    <m/>
    <m/>
    <m/>
    <m/>
    <m/>
    <m/>
    <m/>
    <m/>
    <m/>
    <m/>
    <m/>
    <m/>
    <m/>
    <m/>
    <m/>
    <m/>
    <m/>
    <m/>
    <m/>
    <m/>
    <x v="1"/>
    <x v="0"/>
    <m/>
    <x v="0"/>
    <x v="1"/>
    <x v="1"/>
  </r>
  <r>
    <n v="25"/>
    <s v="most.DB.25"/>
    <x v="16"/>
    <m/>
    <m/>
    <x v="3"/>
    <m/>
    <s v="https://www.gov.il/he/Departments/General/lehava_centers"/>
    <s v="לא"/>
    <m/>
    <m/>
    <m/>
    <m/>
    <m/>
    <m/>
    <m/>
    <m/>
    <m/>
    <m/>
    <m/>
    <m/>
    <m/>
    <m/>
    <m/>
    <m/>
    <m/>
    <m/>
    <x v="1"/>
    <x v="0"/>
    <m/>
    <x v="0"/>
    <x v="1"/>
    <x v="1"/>
  </r>
  <r>
    <n v="26"/>
    <s v="most.DB.26"/>
    <x v="17"/>
    <s v="http://archive.most.gov.il/CenterMofArea/Pages/mop.aspx"/>
    <m/>
    <x v="4"/>
    <m/>
    <m/>
    <s v="לא"/>
    <m/>
    <m/>
    <m/>
    <m/>
    <m/>
    <m/>
    <m/>
    <m/>
    <m/>
    <m/>
    <m/>
    <m/>
    <m/>
    <m/>
    <m/>
    <m/>
    <m/>
    <m/>
    <x v="1"/>
    <x v="0"/>
    <m/>
    <x v="0"/>
    <x v="1"/>
    <x v="1"/>
  </r>
  <r>
    <n v="27"/>
    <s v="most.DB.27"/>
    <x v="24"/>
    <m/>
    <m/>
    <x v="2"/>
    <m/>
    <m/>
    <m/>
    <m/>
    <m/>
    <m/>
    <m/>
    <m/>
    <m/>
    <m/>
    <m/>
    <m/>
    <m/>
    <m/>
    <m/>
    <m/>
    <m/>
    <m/>
    <m/>
    <m/>
    <m/>
    <x v="1"/>
    <x v="0"/>
    <m/>
    <x v="0"/>
    <x v="1"/>
    <x v="1"/>
  </r>
  <r>
    <n v="28"/>
    <s v="most.DB.28"/>
    <x v="25"/>
    <s v="רשימת אנשי הקשר ברשויות המקומיות לנושא קייטנות מסובסדות לקיץ"/>
    <m/>
    <x v="3"/>
    <m/>
    <s v="https://www.gov.il/he/Departments/General/most_summer_camps"/>
    <s v="לא"/>
    <m/>
    <m/>
    <m/>
    <m/>
    <m/>
    <m/>
    <m/>
    <m/>
    <m/>
    <m/>
    <m/>
    <m/>
    <m/>
    <m/>
    <m/>
    <n v="201"/>
    <m/>
    <m/>
    <x v="1"/>
    <x v="0"/>
    <m/>
    <x v="0"/>
    <x v="1"/>
    <x v="1"/>
  </r>
  <r>
    <n v="29"/>
    <s v="most.DB.29"/>
    <x v="26"/>
    <s v="רשימת חברי מועצה למו&quot;פ"/>
    <m/>
    <x v="4"/>
    <m/>
    <s v="http://archive.most.gov.il/Molmop/Pages/members.aspx"/>
    <m/>
    <m/>
    <m/>
    <m/>
    <m/>
    <m/>
    <m/>
    <m/>
    <m/>
    <m/>
    <m/>
    <m/>
    <m/>
    <m/>
    <m/>
    <m/>
    <m/>
    <m/>
    <m/>
    <x v="1"/>
    <x v="0"/>
    <m/>
    <x v="0"/>
    <x v="1"/>
    <x v="1"/>
  </r>
  <r>
    <n v="30"/>
    <s v="most.DB.30"/>
    <x v="27"/>
    <s v="רשימת וועדות לאומיות מולמו&quot;פ"/>
    <m/>
    <x v="4"/>
    <m/>
    <s v="http://archive.most.gov.il/Molmop/committees/Pages/default.aspx"/>
    <m/>
    <m/>
    <m/>
    <m/>
    <m/>
    <m/>
    <m/>
    <m/>
    <m/>
    <m/>
    <m/>
    <m/>
    <m/>
    <m/>
    <m/>
    <m/>
    <m/>
    <m/>
    <m/>
    <x v="1"/>
    <x v="0"/>
    <m/>
    <x v="0"/>
    <x v="1"/>
    <x v="1"/>
  </r>
  <r>
    <n v="31"/>
    <s v="most.DB.31"/>
    <x v="28"/>
    <s v="הרבה מאגרים במסמך זה."/>
    <m/>
    <x v="4"/>
    <m/>
    <m/>
    <m/>
    <m/>
    <m/>
    <m/>
    <m/>
    <m/>
    <m/>
    <m/>
    <m/>
    <m/>
    <m/>
    <m/>
    <m/>
    <m/>
    <m/>
    <m/>
    <m/>
    <m/>
    <m/>
    <x v="1"/>
    <x v="0"/>
    <m/>
    <x v="0"/>
    <x v="1"/>
    <x v="1"/>
  </r>
  <r>
    <n v="32"/>
    <s v="most.DB.32"/>
    <x v="29"/>
    <s v="חברות על פי תחומים בסוף המסמך"/>
    <m/>
    <x v="2"/>
    <m/>
    <m/>
    <m/>
    <m/>
    <m/>
    <m/>
    <m/>
    <m/>
    <m/>
    <m/>
    <m/>
    <m/>
    <m/>
    <m/>
    <m/>
    <m/>
    <m/>
    <m/>
    <m/>
    <m/>
    <m/>
    <x v="1"/>
    <x v="0"/>
    <m/>
    <x v="0"/>
    <x v="1"/>
    <x v="1"/>
  </r>
  <r>
    <n v="33"/>
    <s v="most.DB.33"/>
    <x v="30"/>
    <s v="מספר מאגרי  מידע"/>
    <m/>
    <x v="2"/>
    <m/>
    <m/>
    <m/>
    <m/>
    <m/>
    <m/>
    <m/>
    <m/>
    <m/>
    <m/>
    <m/>
    <m/>
    <m/>
    <m/>
    <m/>
    <m/>
    <m/>
    <m/>
    <m/>
    <m/>
    <m/>
    <x v="1"/>
    <x v="0"/>
    <m/>
    <x v="0"/>
    <x v="1"/>
    <x v="1"/>
  </r>
  <r>
    <n v="34"/>
    <s v="most.DB.34"/>
    <x v="31"/>
    <s v="חברי וועדה_x000a_תפקידי וועדה"/>
    <m/>
    <x v="2"/>
    <m/>
    <m/>
    <m/>
    <m/>
    <m/>
    <m/>
    <m/>
    <m/>
    <m/>
    <m/>
    <m/>
    <m/>
    <m/>
    <m/>
    <m/>
    <m/>
    <m/>
    <m/>
    <m/>
    <m/>
    <m/>
    <x v="1"/>
    <x v="0"/>
    <m/>
    <x v="0"/>
    <x v="1"/>
    <x v="1"/>
  </r>
  <r>
    <n v="35"/>
    <s v="most.DB.35"/>
    <x v="32"/>
    <s v="http://archive.most.gov.il/About/Units/Pages/it.aspx"/>
    <m/>
    <x v="2"/>
    <m/>
    <m/>
    <m/>
    <m/>
    <m/>
    <m/>
    <m/>
    <m/>
    <m/>
    <m/>
    <m/>
    <m/>
    <m/>
    <m/>
    <m/>
    <m/>
    <m/>
    <m/>
    <m/>
    <m/>
    <m/>
    <x v="1"/>
    <x v="0"/>
    <m/>
    <x v="0"/>
    <x v="1"/>
    <x v="1"/>
  </r>
  <r>
    <n v="36"/>
    <s v="most.DB.36"/>
    <x v="33"/>
    <s v="http://archive.most.gov.il/About/AdressAndPhone/Pages/default.aspx"/>
    <m/>
    <x v="2"/>
    <m/>
    <m/>
    <m/>
    <m/>
    <m/>
    <m/>
    <m/>
    <m/>
    <m/>
    <m/>
    <m/>
    <m/>
    <m/>
    <m/>
    <m/>
    <m/>
    <m/>
    <m/>
    <m/>
    <m/>
    <m/>
    <x v="1"/>
    <x v="0"/>
    <m/>
    <x v="0"/>
    <x v="1"/>
    <x v="1"/>
  </r>
  <r>
    <n v="37"/>
    <s v="most.DB.37"/>
    <x v="34"/>
    <s v="http://archive.most.gov.il/About/CEO/Pages/history.aspx"/>
    <m/>
    <x v="2"/>
    <m/>
    <m/>
    <m/>
    <m/>
    <m/>
    <m/>
    <m/>
    <m/>
    <m/>
    <m/>
    <m/>
    <m/>
    <m/>
    <m/>
    <m/>
    <m/>
    <m/>
    <m/>
    <m/>
    <m/>
    <m/>
    <x v="1"/>
    <x v="0"/>
    <m/>
    <x v="0"/>
    <x v="1"/>
    <x v="1"/>
  </r>
  <r>
    <n v="38"/>
    <s v="most.DB.38"/>
    <x v="35"/>
    <s v="http://archive.most.gov.il/About/MinisterMOST/Pages/ministers.aspx"/>
    <m/>
    <x v="2"/>
    <m/>
    <m/>
    <m/>
    <m/>
    <m/>
    <m/>
    <m/>
    <m/>
    <m/>
    <m/>
    <m/>
    <m/>
    <m/>
    <m/>
    <m/>
    <m/>
    <m/>
    <m/>
    <m/>
    <m/>
    <m/>
    <x v="1"/>
    <x v="0"/>
    <m/>
    <x v="0"/>
    <x v="1"/>
    <x v="1"/>
  </r>
  <r>
    <n v="39"/>
    <s v="most.DB.39"/>
    <x v="36"/>
    <s v="http://archive.most.gov.il/Information/Calls/Pages/default.aspx"/>
    <m/>
    <x v="2"/>
    <m/>
    <m/>
    <m/>
    <m/>
    <m/>
    <m/>
    <m/>
    <m/>
    <m/>
    <m/>
    <m/>
    <m/>
    <m/>
    <m/>
    <m/>
    <m/>
    <m/>
    <m/>
    <m/>
    <m/>
    <m/>
    <x v="1"/>
    <x v="0"/>
    <m/>
    <x v="0"/>
    <x v="1"/>
    <x v="1"/>
  </r>
  <r>
    <n v="40"/>
    <s v="most.DB.40"/>
    <x v="37"/>
    <s v="http://archive.most.gov.il/ProgramTashtiot/researches/Pages/most-researches.aspx"/>
    <m/>
    <x v="2"/>
    <m/>
    <m/>
    <m/>
    <m/>
    <m/>
    <m/>
    <m/>
    <m/>
    <m/>
    <m/>
    <m/>
    <m/>
    <m/>
    <m/>
    <m/>
    <m/>
    <m/>
    <m/>
    <m/>
    <m/>
    <m/>
    <x v="1"/>
    <x v="0"/>
    <m/>
    <x v="0"/>
    <x v="1"/>
    <x v="1"/>
  </r>
  <r>
    <n v="41"/>
    <s v="most.DB.41"/>
    <x v="38"/>
    <s v="http://archive.most.gov.il/ProgramTashtiot/NationalResearchPriority2012-2013/Pages/2012NationalPriority.aspx"/>
    <m/>
    <x v="2"/>
    <m/>
    <m/>
    <m/>
    <m/>
    <m/>
    <m/>
    <m/>
    <m/>
    <m/>
    <m/>
    <m/>
    <m/>
    <m/>
    <m/>
    <m/>
    <m/>
    <m/>
    <m/>
    <m/>
    <m/>
    <m/>
    <x v="1"/>
    <x v="0"/>
    <m/>
    <x v="0"/>
    <x v="1"/>
    <x v="1"/>
  </r>
  <r>
    <n v="42"/>
    <s v="most.DB.42"/>
    <x v="39"/>
    <m/>
    <m/>
    <x v="2"/>
    <m/>
    <m/>
    <m/>
    <m/>
    <m/>
    <m/>
    <m/>
    <m/>
    <m/>
    <m/>
    <m/>
    <m/>
    <m/>
    <m/>
    <m/>
    <m/>
    <m/>
    <m/>
    <m/>
    <m/>
    <m/>
    <x v="1"/>
    <x v="0"/>
    <m/>
    <x v="0"/>
    <x v="1"/>
    <x v="1"/>
  </r>
  <r>
    <n v="43"/>
    <s v="most.DB.43"/>
    <x v="40"/>
    <m/>
    <m/>
    <x v="2"/>
    <m/>
    <m/>
    <m/>
    <m/>
    <m/>
    <m/>
    <m/>
    <m/>
    <m/>
    <m/>
    <m/>
    <m/>
    <m/>
    <m/>
    <m/>
    <m/>
    <m/>
    <m/>
    <m/>
    <m/>
    <m/>
    <x v="1"/>
    <x v="0"/>
    <m/>
    <x v="0"/>
    <x v="1"/>
    <x v="1"/>
  </r>
  <r>
    <n v="44"/>
    <s v="most.DB.44"/>
    <x v="41"/>
    <s v="http://archive.most.gov.il/ProgramTashtiot/Pages/Gender2017.aspx"/>
    <m/>
    <x v="2"/>
    <m/>
    <m/>
    <m/>
    <m/>
    <m/>
    <m/>
    <m/>
    <m/>
    <m/>
    <m/>
    <m/>
    <m/>
    <m/>
    <m/>
    <m/>
    <m/>
    <m/>
    <m/>
    <m/>
    <m/>
    <m/>
    <x v="1"/>
    <x v="0"/>
    <m/>
    <x v="0"/>
    <x v="1"/>
    <x v="1"/>
  </r>
  <r>
    <n v="45"/>
    <s v="most.DB.45"/>
    <x v="42"/>
    <s v="http://archive.most.gov.il/Councils/Pages/Councils.aspx"/>
    <m/>
    <x v="2"/>
    <m/>
    <m/>
    <m/>
    <m/>
    <m/>
    <m/>
    <m/>
    <m/>
    <m/>
    <m/>
    <m/>
    <m/>
    <m/>
    <m/>
    <m/>
    <m/>
    <m/>
    <m/>
    <m/>
    <m/>
    <m/>
    <x v="1"/>
    <x v="0"/>
    <m/>
    <x v="0"/>
    <x v="1"/>
    <x v="1"/>
  </r>
  <r>
    <n v="46"/>
    <s v="most.DB.46"/>
    <x v="43"/>
    <s v="http://archive.most.gov.il/Councils/Pages/chief-scientists-forum.aspx"/>
    <m/>
    <x v="2"/>
    <m/>
    <m/>
    <m/>
    <m/>
    <m/>
    <m/>
    <m/>
    <m/>
    <m/>
    <m/>
    <m/>
    <m/>
    <m/>
    <m/>
    <m/>
    <m/>
    <m/>
    <m/>
    <m/>
    <m/>
    <m/>
    <x v="1"/>
    <x v="0"/>
    <m/>
    <x v="0"/>
    <x v="1"/>
    <x v="1"/>
  </r>
  <r>
    <n v="47"/>
    <s v=""/>
    <x v="44"/>
    <m/>
    <m/>
    <x v="2"/>
    <m/>
    <m/>
    <m/>
    <m/>
    <m/>
    <m/>
    <m/>
    <m/>
    <m/>
    <m/>
    <m/>
    <m/>
    <m/>
    <m/>
    <m/>
    <m/>
    <m/>
    <m/>
    <m/>
    <m/>
    <m/>
    <x v="1"/>
    <x v="2"/>
    <m/>
    <x v="2"/>
    <x v="1"/>
    <x v="1"/>
  </r>
  <r>
    <n v="48"/>
    <s v=""/>
    <x v="44"/>
    <m/>
    <m/>
    <x v="2"/>
    <m/>
    <m/>
    <m/>
    <m/>
    <m/>
    <m/>
    <m/>
    <m/>
    <m/>
    <m/>
    <m/>
    <m/>
    <m/>
    <m/>
    <m/>
    <m/>
    <m/>
    <m/>
    <m/>
    <m/>
    <m/>
    <x v="1"/>
    <x v="2"/>
    <m/>
    <x v="2"/>
    <x v="1"/>
    <x v="1"/>
  </r>
  <r>
    <n v="49"/>
    <s v=""/>
    <x v="44"/>
    <m/>
    <m/>
    <x v="2"/>
    <m/>
    <m/>
    <m/>
    <m/>
    <m/>
    <m/>
    <m/>
    <m/>
    <m/>
    <m/>
    <m/>
    <m/>
    <m/>
    <m/>
    <m/>
    <m/>
    <m/>
    <m/>
    <m/>
    <m/>
    <m/>
    <x v="1"/>
    <x v="2"/>
    <m/>
    <x v="2"/>
    <x v="1"/>
    <x v="1"/>
  </r>
  <r>
    <n v="50"/>
    <s v=""/>
    <x v="44"/>
    <m/>
    <m/>
    <x v="2"/>
    <m/>
    <m/>
    <m/>
    <m/>
    <m/>
    <m/>
    <m/>
    <m/>
    <m/>
    <m/>
    <m/>
    <m/>
    <m/>
    <m/>
    <m/>
    <m/>
    <m/>
    <m/>
    <m/>
    <m/>
    <m/>
    <x v="1"/>
    <x v="2"/>
    <m/>
    <x v="2"/>
    <x v="1"/>
    <x v="1"/>
  </r>
  <r>
    <n v="51"/>
    <s v=""/>
    <x v="44"/>
    <m/>
    <m/>
    <x v="2"/>
    <m/>
    <m/>
    <m/>
    <m/>
    <m/>
    <m/>
    <m/>
    <m/>
    <m/>
    <m/>
    <m/>
    <m/>
    <m/>
    <m/>
    <m/>
    <m/>
    <m/>
    <m/>
    <m/>
    <m/>
    <m/>
    <x v="1"/>
    <x v="2"/>
    <m/>
    <x v="2"/>
    <x v="1"/>
    <x v="1"/>
  </r>
  <r>
    <n v="52"/>
    <s v=""/>
    <x v="44"/>
    <m/>
    <m/>
    <x v="2"/>
    <m/>
    <m/>
    <m/>
    <m/>
    <m/>
    <m/>
    <m/>
    <m/>
    <m/>
    <m/>
    <m/>
    <m/>
    <m/>
    <m/>
    <m/>
    <m/>
    <m/>
    <m/>
    <m/>
    <m/>
    <m/>
    <x v="1"/>
    <x v="2"/>
    <m/>
    <x v="2"/>
    <x v="1"/>
    <x v="1"/>
  </r>
  <r>
    <n v="53"/>
    <s v=""/>
    <x v="44"/>
    <m/>
    <m/>
    <x v="2"/>
    <m/>
    <m/>
    <m/>
    <m/>
    <m/>
    <m/>
    <m/>
    <m/>
    <m/>
    <m/>
    <m/>
    <m/>
    <m/>
    <m/>
    <m/>
    <m/>
    <m/>
    <m/>
    <m/>
    <m/>
    <m/>
    <x v="1"/>
    <x v="2"/>
    <m/>
    <x v="2"/>
    <x v="1"/>
    <x v="1"/>
  </r>
  <r>
    <n v="54"/>
    <s v=""/>
    <x v="44"/>
    <m/>
    <m/>
    <x v="2"/>
    <m/>
    <m/>
    <m/>
    <m/>
    <m/>
    <m/>
    <m/>
    <m/>
    <m/>
    <m/>
    <m/>
    <m/>
    <m/>
    <m/>
    <m/>
    <m/>
    <m/>
    <m/>
    <m/>
    <m/>
    <m/>
    <x v="1"/>
    <x v="2"/>
    <m/>
    <x v="2"/>
    <x v="1"/>
    <x v="1"/>
  </r>
  <r>
    <n v="55"/>
    <s v=""/>
    <x v="44"/>
    <m/>
    <m/>
    <x v="2"/>
    <m/>
    <m/>
    <m/>
    <m/>
    <m/>
    <m/>
    <m/>
    <m/>
    <m/>
    <m/>
    <m/>
    <m/>
    <m/>
    <m/>
    <m/>
    <m/>
    <m/>
    <m/>
    <m/>
    <m/>
    <m/>
    <x v="1"/>
    <x v="2"/>
    <m/>
    <x v="2"/>
    <x v="1"/>
    <x v="1"/>
  </r>
  <r>
    <n v="56"/>
    <s v=""/>
    <x v="44"/>
    <m/>
    <m/>
    <x v="2"/>
    <m/>
    <m/>
    <m/>
    <m/>
    <m/>
    <m/>
    <m/>
    <m/>
    <m/>
    <m/>
    <m/>
    <m/>
    <m/>
    <m/>
    <m/>
    <m/>
    <m/>
    <m/>
    <m/>
    <m/>
    <m/>
    <x v="1"/>
    <x v="2"/>
    <m/>
    <x v="2"/>
    <x v="1"/>
    <x v="1"/>
  </r>
  <r>
    <n v="57"/>
    <s v=""/>
    <x v="44"/>
    <m/>
    <m/>
    <x v="2"/>
    <m/>
    <m/>
    <m/>
    <m/>
    <m/>
    <m/>
    <m/>
    <m/>
    <m/>
    <m/>
    <m/>
    <m/>
    <m/>
    <m/>
    <m/>
    <m/>
    <m/>
    <m/>
    <m/>
    <m/>
    <m/>
    <x v="1"/>
    <x v="2"/>
    <m/>
    <x v="2"/>
    <x v="1"/>
    <x v="1"/>
  </r>
  <r>
    <n v="58"/>
    <s v=""/>
    <x v="44"/>
    <m/>
    <m/>
    <x v="2"/>
    <m/>
    <m/>
    <m/>
    <m/>
    <m/>
    <m/>
    <m/>
    <m/>
    <m/>
    <m/>
    <m/>
    <m/>
    <m/>
    <m/>
    <m/>
    <m/>
    <m/>
    <m/>
    <m/>
    <m/>
    <m/>
    <x v="1"/>
    <x v="2"/>
    <m/>
    <x v="2"/>
    <x v="1"/>
    <x v="1"/>
  </r>
  <r>
    <n v="59"/>
    <s v=""/>
    <x v="44"/>
    <m/>
    <m/>
    <x v="2"/>
    <m/>
    <m/>
    <m/>
    <m/>
    <m/>
    <m/>
    <m/>
    <m/>
    <m/>
    <m/>
    <m/>
    <m/>
    <m/>
    <m/>
    <m/>
    <m/>
    <m/>
    <m/>
    <m/>
    <m/>
    <m/>
    <x v="1"/>
    <x v="2"/>
    <m/>
    <x v="2"/>
    <x v="1"/>
    <x v="1"/>
  </r>
  <r>
    <n v="60"/>
    <s v=""/>
    <x v="44"/>
    <m/>
    <m/>
    <x v="2"/>
    <m/>
    <m/>
    <m/>
    <m/>
    <m/>
    <m/>
    <m/>
    <m/>
    <m/>
    <m/>
    <m/>
    <m/>
    <m/>
    <m/>
    <m/>
    <m/>
    <m/>
    <m/>
    <m/>
    <m/>
    <m/>
    <x v="1"/>
    <x v="2"/>
    <m/>
    <x v="2"/>
    <x v="1"/>
    <x v="1"/>
  </r>
  <r>
    <n v="61"/>
    <s v=""/>
    <x v="44"/>
    <m/>
    <m/>
    <x v="2"/>
    <m/>
    <m/>
    <m/>
    <m/>
    <m/>
    <m/>
    <m/>
    <m/>
    <m/>
    <m/>
    <m/>
    <m/>
    <m/>
    <m/>
    <m/>
    <m/>
    <m/>
    <m/>
    <m/>
    <m/>
    <m/>
    <x v="1"/>
    <x v="2"/>
    <m/>
    <x v="2"/>
    <x v="1"/>
    <x v="1"/>
  </r>
  <r>
    <n v="62"/>
    <s v=""/>
    <x v="44"/>
    <m/>
    <m/>
    <x v="2"/>
    <m/>
    <m/>
    <m/>
    <m/>
    <m/>
    <m/>
    <m/>
    <m/>
    <m/>
    <m/>
    <m/>
    <m/>
    <m/>
    <m/>
    <m/>
    <m/>
    <m/>
    <m/>
    <m/>
    <m/>
    <m/>
    <x v="1"/>
    <x v="2"/>
    <m/>
    <x v="2"/>
    <x v="1"/>
    <x v="1"/>
  </r>
  <r>
    <n v="63"/>
    <s v=""/>
    <x v="44"/>
    <m/>
    <m/>
    <x v="2"/>
    <m/>
    <m/>
    <m/>
    <m/>
    <m/>
    <m/>
    <m/>
    <m/>
    <m/>
    <m/>
    <m/>
    <m/>
    <m/>
    <m/>
    <m/>
    <m/>
    <m/>
    <m/>
    <m/>
    <m/>
    <m/>
    <x v="1"/>
    <x v="2"/>
    <m/>
    <x v="2"/>
    <x v="1"/>
    <x v="1"/>
  </r>
  <r>
    <n v="64"/>
    <s v=""/>
    <x v="44"/>
    <m/>
    <m/>
    <x v="2"/>
    <m/>
    <m/>
    <m/>
    <m/>
    <m/>
    <m/>
    <m/>
    <m/>
    <m/>
    <m/>
    <m/>
    <m/>
    <m/>
    <m/>
    <m/>
    <m/>
    <m/>
    <m/>
    <m/>
    <m/>
    <m/>
    <x v="1"/>
    <x v="2"/>
    <m/>
    <x v="2"/>
    <x v="1"/>
    <x v="1"/>
  </r>
  <r>
    <n v="65"/>
    <s v=""/>
    <x v="44"/>
    <m/>
    <m/>
    <x v="2"/>
    <m/>
    <m/>
    <m/>
    <m/>
    <m/>
    <m/>
    <m/>
    <m/>
    <m/>
    <m/>
    <m/>
    <m/>
    <m/>
    <m/>
    <m/>
    <m/>
    <m/>
    <m/>
    <m/>
    <m/>
    <m/>
    <x v="1"/>
    <x v="2"/>
    <m/>
    <x v="2"/>
    <x v="1"/>
    <x v="1"/>
  </r>
  <r>
    <n v="66"/>
    <s v=""/>
    <x v="44"/>
    <m/>
    <m/>
    <x v="2"/>
    <m/>
    <m/>
    <m/>
    <m/>
    <m/>
    <m/>
    <m/>
    <m/>
    <m/>
    <m/>
    <m/>
    <m/>
    <m/>
    <m/>
    <m/>
    <m/>
    <m/>
    <m/>
    <m/>
    <m/>
    <m/>
    <x v="1"/>
    <x v="2"/>
    <m/>
    <x v="2"/>
    <x v="1"/>
    <x v="1"/>
  </r>
  <r>
    <n v="67"/>
    <s v=""/>
    <x v="44"/>
    <m/>
    <m/>
    <x v="2"/>
    <m/>
    <m/>
    <m/>
    <m/>
    <m/>
    <m/>
    <m/>
    <m/>
    <m/>
    <m/>
    <m/>
    <m/>
    <m/>
    <m/>
    <m/>
    <m/>
    <m/>
    <m/>
    <m/>
    <m/>
    <m/>
    <x v="1"/>
    <x v="2"/>
    <m/>
    <x v="2"/>
    <x v="1"/>
    <x v="1"/>
  </r>
  <r>
    <n v="68"/>
    <s v=""/>
    <x v="44"/>
    <m/>
    <m/>
    <x v="2"/>
    <m/>
    <m/>
    <m/>
    <m/>
    <m/>
    <m/>
    <m/>
    <m/>
    <m/>
    <m/>
    <m/>
    <m/>
    <m/>
    <m/>
    <m/>
    <m/>
    <m/>
    <m/>
    <m/>
    <m/>
    <m/>
    <x v="1"/>
    <x v="2"/>
    <m/>
    <x v="2"/>
    <x v="1"/>
    <x v="1"/>
  </r>
  <r>
    <n v="69"/>
    <s v=""/>
    <x v="44"/>
    <m/>
    <m/>
    <x v="2"/>
    <m/>
    <m/>
    <m/>
    <m/>
    <m/>
    <m/>
    <m/>
    <m/>
    <m/>
    <m/>
    <m/>
    <m/>
    <m/>
    <m/>
    <m/>
    <m/>
    <m/>
    <m/>
    <m/>
    <m/>
    <m/>
    <x v="1"/>
    <x v="2"/>
    <m/>
    <x v="2"/>
    <x v="1"/>
    <x v="1"/>
  </r>
  <r>
    <n v="70"/>
    <s v=""/>
    <x v="44"/>
    <m/>
    <m/>
    <x v="2"/>
    <m/>
    <m/>
    <m/>
    <m/>
    <m/>
    <m/>
    <m/>
    <m/>
    <m/>
    <m/>
    <m/>
    <m/>
    <m/>
    <m/>
    <m/>
    <m/>
    <m/>
    <m/>
    <m/>
    <m/>
    <m/>
    <x v="1"/>
    <x v="2"/>
    <m/>
    <x v="2"/>
    <x v="1"/>
    <x v="1"/>
  </r>
  <r>
    <n v="71"/>
    <s v=""/>
    <x v="44"/>
    <m/>
    <m/>
    <x v="2"/>
    <m/>
    <m/>
    <m/>
    <m/>
    <m/>
    <m/>
    <m/>
    <m/>
    <m/>
    <m/>
    <m/>
    <m/>
    <m/>
    <m/>
    <m/>
    <m/>
    <m/>
    <m/>
    <m/>
    <m/>
    <m/>
    <x v="1"/>
    <x v="2"/>
    <m/>
    <x v="2"/>
    <x v="1"/>
    <x v="1"/>
  </r>
  <r>
    <n v="72"/>
    <s v=""/>
    <x v="44"/>
    <m/>
    <m/>
    <x v="2"/>
    <m/>
    <m/>
    <m/>
    <m/>
    <m/>
    <m/>
    <m/>
    <m/>
    <m/>
    <m/>
    <m/>
    <m/>
    <m/>
    <m/>
    <m/>
    <m/>
    <m/>
    <m/>
    <m/>
    <m/>
    <m/>
    <x v="1"/>
    <x v="2"/>
    <m/>
    <x v="2"/>
    <x v="1"/>
    <x v="1"/>
  </r>
  <r>
    <n v="73"/>
    <s v=""/>
    <x v="44"/>
    <m/>
    <m/>
    <x v="2"/>
    <m/>
    <m/>
    <m/>
    <m/>
    <m/>
    <m/>
    <m/>
    <m/>
    <m/>
    <m/>
    <m/>
    <m/>
    <m/>
    <m/>
    <m/>
    <m/>
    <m/>
    <m/>
    <m/>
    <m/>
    <m/>
    <x v="1"/>
    <x v="2"/>
    <m/>
    <x v="2"/>
    <x v="1"/>
    <x v="1"/>
  </r>
  <r>
    <n v="74"/>
    <s v=""/>
    <x v="44"/>
    <m/>
    <m/>
    <x v="2"/>
    <m/>
    <m/>
    <m/>
    <m/>
    <m/>
    <m/>
    <m/>
    <m/>
    <m/>
    <m/>
    <m/>
    <m/>
    <m/>
    <m/>
    <m/>
    <m/>
    <m/>
    <m/>
    <m/>
    <m/>
    <m/>
    <x v="1"/>
    <x v="2"/>
    <m/>
    <x v="2"/>
    <x v="1"/>
    <x v="1"/>
  </r>
  <r>
    <n v="75"/>
    <s v=""/>
    <x v="44"/>
    <m/>
    <m/>
    <x v="2"/>
    <m/>
    <m/>
    <m/>
    <m/>
    <m/>
    <m/>
    <m/>
    <m/>
    <m/>
    <m/>
    <m/>
    <m/>
    <m/>
    <m/>
    <m/>
    <m/>
    <m/>
    <m/>
    <m/>
    <m/>
    <m/>
    <x v="1"/>
    <x v="2"/>
    <m/>
    <x v="2"/>
    <x v="1"/>
    <x v="1"/>
  </r>
  <r>
    <n v="76"/>
    <s v=""/>
    <x v="44"/>
    <m/>
    <m/>
    <x v="2"/>
    <m/>
    <m/>
    <m/>
    <m/>
    <m/>
    <m/>
    <m/>
    <m/>
    <m/>
    <m/>
    <m/>
    <m/>
    <m/>
    <m/>
    <m/>
    <m/>
    <m/>
    <m/>
    <m/>
    <m/>
    <m/>
    <x v="1"/>
    <x v="2"/>
    <m/>
    <x v="2"/>
    <x v="1"/>
    <x v="1"/>
  </r>
  <r>
    <n v="77"/>
    <s v=""/>
    <x v="44"/>
    <m/>
    <m/>
    <x v="2"/>
    <m/>
    <m/>
    <m/>
    <m/>
    <m/>
    <m/>
    <m/>
    <m/>
    <m/>
    <m/>
    <m/>
    <m/>
    <m/>
    <m/>
    <m/>
    <m/>
    <m/>
    <m/>
    <m/>
    <m/>
    <m/>
    <x v="1"/>
    <x v="2"/>
    <m/>
    <x v="2"/>
    <x v="1"/>
    <x v="1"/>
  </r>
  <r>
    <n v="78"/>
    <s v=""/>
    <x v="44"/>
    <m/>
    <m/>
    <x v="2"/>
    <m/>
    <m/>
    <m/>
    <m/>
    <m/>
    <m/>
    <m/>
    <m/>
    <m/>
    <m/>
    <m/>
    <m/>
    <m/>
    <m/>
    <m/>
    <m/>
    <m/>
    <m/>
    <m/>
    <m/>
    <m/>
    <x v="1"/>
    <x v="2"/>
    <m/>
    <x v="2"/>
    <x v="1"/>
    <x v="1"/>
  </r>
  <r>
    <n v="79"/>
    <s v=""/>
    <x v="44"/>
    <m/>
    <m/>
    <x v="2"/>
    <m/>
    <m/>
    <m/>
    <m/>
    <m/>
    <m/>
    <m/>
    <m/>
    <m/>
    <m/>
    <m/>
    <m/>
    <m/>
    <m/>
    <m/>
    <m/>
    <m/>
    <m/>
    <m/>
    <m/>
    <m/>
    <x v="1"/>
    <x v="2"/>
    <m/>
    <x v="2"/>
    <x v="1"/>
    <x v="1"/>
  </r>
  <r>
    <n v="80"/>
    <s v=""/>
    <x v="44"/>
    <m/>
    <m/>
    <x v="2"/>
    <m/>
    <m/>
    <m/>
    <m/>
    <m/>
    <m/>
    <m/>
    <m/>
    <m/>
    <m/>
    <m/>
    <m/>
    <m/>
    <m/>
    <m/>
    <m/>
    <m/>
    <m/>
    <m/>
    <m/>
    <m/>
    <x v="1"/>
    <x v="2"/>
    <m/>
    <x v="2"/>
    <x v="1"/>
    <x v="1"/>
  </r>
  <r>
    <n v="81"/>
    <s v=""/>
    <x v="44"/>
    <m/>
    <m/>
    <x v="2"/>
    <m/>
    <m/>
    <m/>
    <m/>
    <m/>
    <m/>
    <m/>
    <m/>
    <m/>
    <m/>
    <m/>
    <m/>
    <m/>
    <m/>
    <m/>
    <m/>
    <m/>
    <m/>
    <m/>
    <m/>
    <m/>
    <x v="1"/>
    <x v="2"/>
    <m/>
    <x v="2"/>
    <x v="1"/>
    <x v="1"/>
  </r>
  <r>
    <n v="82"/>
    <s v=""/>
    <x v="44"/>
    <m/>
    <m/>
    <x v="2"/>
    <m/>
    <m/>
    <m/>
    <m/>
    <m/>
    <m/>
    <m/>
    <m/>
    <m/>
    <m/>
    <m/>
    <m/>
    <m/>
    <m/>
    <m/>
    <m/>
    <m/>
    <m/>
    <m/>
    <m/>
    <m/>
    <x v="1"/>
    <x v="2"/>
    <m/>
    <x v="2"/>
    <x v="1"/>
    <x v="1"/>
  </r>
  <r>
    <n v="83"/>
    <s v=""/>
    <x v="44"/>
    <m/>
    <m/>
    <x v="2"/>
    <m/>
    <m/>
    <m/>
    <m/>
    <m/>
    <m/>
    <m/>
    <m/>
    <m/>
    <m/>
    <m/>
    <m/>
    <m/>
    <m/>
    <m/>
    <m/>
    <m/>
    <m/>
    <m/>
    <m/>
    <m/>
    <x v="1"/>
    <x v="2"/>
    <m/>
    <x v="2"/>
    <x v="1"/>
    <x v="1"/>
  </r>
  <r>
    <n v="84"/>
    <s v=""/>
    <x v="44"/>
    <m/>
    <m/>
    <x v="2"/>
    <m/>
    <m/>
    <m/>
    <m/>
    <m/>
    <m/>
    <m/>
    <m/>
    <m/>
    <m/>
    <m/>
    <m/>
    <m/>
    <m/>
    <m/>
    <m/>
    <m/>
    <m/>
    <m/>
    <m/>
    <m/>
    <x v="1"/>
    <x v="2"/>
    <m/>
    <x v="2"/>
    <x v="1"/>
    <x v="1"/>
  </r>
  <r>
    <n v="85"/>
    <s v=""/>
    <x v="44"/>
    <m/>
    <m/>
    <x v="2"/>
    <m/>
    <m/>
    <m/>
    <m/>
    <m/>
    <m/>
    <m/>
    <m/>
    <m/>
    <m/>
    <m/>
    <m/>
    <m/>
    <m/>
    <m/>
    <m/>
    <m/>
    <m/>
    <m/>
    <m/>
    <m/>
    <x v="1"/>
    <x v="2"/>
    <m/>
    <x v="2"/>
    <x v="1"/>
    <x v="1"/>
  </r>
  <r>
    <n v="86"/>
    <s v=""/>
    <x v="44"/>
    <m/>
    <m/>
    <x v="2"/>
    <m/>
    <m/>
    <m/>
    <m/>
    <m/>
    <m/>
    <m/>
    <m/>
    <m/>
    <m/>
    <m/>
    <m/>
    <m/>
    <m/>
    <m/>
    <m/>
    <m/>
    <m/>
    <m/>
    <m/>
    <m/>
    <x v="1"/>
    <x v="2"/>
    <m/>
    <x v="2"/>
    <x v="1"/>
    <x v="1"/>
  </r>
  <r>
    <n v="87"/>
    <s v=""/>
    <x v="44"/>
    <m/>
    <m/>
    <x v="2"/>
    <m/>
    <m/>
    <m/>
    <m/>
    <m/>
    <m/>
    <m/>
    <m/>
    <m/>
    <m/>
    <m/>
    <m/>
    <m/>
    <m/>
    <m/>
    <m/>
    <m/>
    <m/>
    <m/>
    <m/>
    <m/>
    <x v="1"/>
    <x v="2"/>
    <m/>
    <x v="2"/>
    <x v="1"/>
    <x v="1"/>
  </r>
  <r>
    <n v="88"/>
    <s v=""/>
    <x v="44"/>
    <m/>
    <m/>
    <x v="2"/>
    <m/>
    <m/>
    <m/>
    <m/>
    <m/>
    <m/>
    <m/>
    <m/>
    <m/>
    <m/>
    <m/>
    <m/>
    <m/>
    <m/>
    <m/>
    <m/>
    <m/>
    <m/>
    <m/>
    <m/>
    <m/>
    <x v="1"/>
    <x v="2"/>
    <m/>
    <x v="2"/>
    <x v="1"/>
    <x v="1"/>
  </r>
  <r>
    <n v="89"/>
    <s v=""/>
    <x v="44"/>
    <m/>
    <m/>
    <x v="2"/>
    <m/>
    <m/>
    <m/>
    <m/>
    <m/>
    <m/>
    <m/>
    <m/>
    <m/>
    <m/>
    <m/>
    <m/>
    <m/>
    <m/>
    <m/>
    <m/>
    <m/>
    <m/>
    <m/>
    <m/>
    <m/>
    <x v="1"/>
    <x v="2"/>
    <m/>
    <x v="2"/>
    <x v="1"/>
    <x v="1"/>
  </r>
  <r>
    <n v="90"/>
    <s v=""/>
    <x v="44"/>
    <m/>
    <m/>
    <x v="2"/>
    <m/>
    <m/>
    <m/>
    <m/>
    <m/>
    <m/>
    <m/>
    <m/>
    <m/>
    <m/>
    <m/>
    <m/>
    <m/>
    <m/>
    <m/>
    <m/>
    <m/>
    <m/>
    <m/>
    <m/>
    <m/>
    <x v="1"/>
    <x v="2"/>
    <m/>
    <x v="2"/>
    <x v="1"/>
    <x v="1"/>
  </r>
  <r>
    <n v="91"/>
    <s v=""/>
    <x v="44"/>
    <m/>
    <m/>
    <x v="2"/>
    <m/>
    <m/>
    <m/>
    <m/>
    <m/>
    <m/>
    <m/>
    <m/>
    <m/>
    <m/>
    <m/>
    <m/>
    <m/>
    <m/>
    <m/>
    <m/>
    <m/>
    <m/>
    <m/>
    <m/>
    <m/>
    <x v="1"/>
    <x v="2"/>
    <m/>
    <x v="2"/>
    <x v="1"/>
    <x v="1"/>
  </r>
  <r>
    <n v="92"/>
    <s v=""/>
    <x v="44"/>
    <m/>
    <m/>
    <x v="2"/>
    <m/>
    <m/>
    <m/>
    <m/>
    <m/>
    <m/>
    <m/>
    <m/>
    <m/>
    <m/>
    <m/>
    <m/>
    <m/>
    <m/>
    <m/>
    <m/>
    <m/>
    <m/>
    <m/>
    <m/>
    <m/>
    <x v="1"/>
    <x v="2"/>
    <m/>
    <x v="2"/>
    <x v="1"/>
    <x v="1"/>
  </r>
  <r>
    <n v="93"/>
    <s v=""/>
    <x v="44"/>
    <m/>
    <m/>
    <x v="2"/>
    <m/>
    <m/>
    <m/>
    <m/>
    <m/>
    <m/>
    <m/>
    <m/>
    <m/>
    <m/>
    <m/>
    <m/>
    <m/>
    <m/>
    <m/>
    <m/>
    <m/>
    <m/>
    <m/>
    <m/>
    <m/>
    <x v="1"/>
    <x v="2"/>
    <m/>
    <x v="2"/>
    <x v="1"/>
    <x v="1"/>
  </r>
  <r>
    <n v="94"/>
    <s v=""/>
    <x v="44"/>
    <m/>
    <m/>
    <x v="2"/>
    <m/>
    <m/>
    <m/>
    <m/>
    <m/>
    <m/>
    <m/>
    <m/>
    <m/>
    <m/>
    <m/>
    <m/>
    <m/>
    <m/>
    <m/>
    <m/>
    <m/>
    <m/>
    <m/>
    <m/>
    <m/>
    <x v="1"/>
    <x v="2"/>
    <m/>
    <x v="2"/>
    <x v="1"/>
    <x v="1"/>
  </r>
  <r>
    <n v="95"/>
    <s v=""/>
    <x v="44"/>
    <m/>
    <m/>
    <x v="2"/>
    <m/>
    <m/>
    <m/>
    <m/>
    <m/>
    <m/>
    <m/>
    <m/>
    <m/>
    <m/>
    <m/>
    <m/>
    <m/>
    <m/>
    <m/>
    <m/>
    <m/>
    <m/>
    <m/>
    <m/>
    <m/>
    <x v="1"/>
    <x v="2"/>
    <m/>
    <x v="2"/>
    <x v="1"/>
    <x v="1"/>
  </r>
  <r>
    <n v="96"/>
    <s v=""/>
    <x v="44"/>
    <m/>
    <m/>
    <x v="2"/>
    <m/>
    <m/>
    <m/>
    <m/>
    <m/>
    <m/>
    <m/>
    <m/>
    <m/>
    <m/>
    <m/>
    <m/>
    <m/>
    <m/>
    <m/>
    <m/>
    <m/>
    <m/>
    <m/>
    <m/>
    <m/>
    <x v="1"/>
    <x v="2"/>
    <m/>
    <x v="2"/>
    <x v="1"/>
    <x v="1"/>
  </r>
  <r>
    <n v="97"/>
    <s v=""/>
    <x v="44"/>
    <m/>
    <m/>
    <x v="2"/>
    <m/>
    <m/>
    <m/>
    <m/>
    <m/>
    <m/>
    <m/>
    <m/>
    <m/>
    <m/>
    <m/>
    <m/>
    <m/>
    <m/>
    <m/>
    <m/>
    <m/>
    <m/>
    <m/>
    <m/>
    <m/>
    <x v="1"/>
    <x v="2"/>
    <m/>
    <x v="2"/>
    <x v="1"/>
    <x v="1"/>
  </r>
  <r>
    <n v="98"/>
    <s v=""/>
    <x v="44"/>
    <m/>
    <m/>
    <x v="2"/>
    <m/>
    <m/>
    <m/>
    <m/>
    <m/>
    <m/>
    <m/>
    <m/>
    <m/>
    <m/>
    <m/>
    <m/>
    <m/>
    <m/>
    <m/>
    <m/>
    <m/>
    <m/>
    <m/>
    <m/>
    <m/>
    <x v="1"/>
    <x v="2"/>
    <m/>
    <x v="2"/>
    <x v="1"/>
    <x v="1"/>
  </r>
  <r>
    <n v="99"/>
    <s v=""/>
    <x v="44"/>
    <m/>
    <m/>
    <x v="2"/>
    <m/>
    <m/>
    <m/>
    <m/>
    <m/>
    <m/>
    <m/>
    <m/>
    <m/>
    <m/>
    <m/>
    <m/>
    <m/>
    <m/>
    <m/>
    <m/>
    <m/>
    <m/>
    <m/>
    <m/>
    <m/>
    <x v="1"/>
    <x v="2"/>
    <m/>
    <x v="2"/>
    <x v="1"/>
    <x v="1"/>
  </r>
  <r>
    <n v="100"/>
    <s v=""/>
    <x v="44"/>
    <m/>
    <m/>
    <x v="2"/>
    <m/>
    <m/>
    <m/>
    <m/>
    <m/>
    <m/>
    <m/>
    <m/>
    <m/>
    <m/>
    <m/>
    <m/>
    <m/>
    <m/>
    <m/>
    <m/>
    <m/>
    <m/>
    <m/>
    <m/>
    <m/>
    <x v="1"/>
    <x v="2"/>
    <m/>
    <x v="2"/>
    <x v="1"/>
    <x v="1"/>
  </r>
  <r>
    <n v="101"/>
    <s v=""/>
    <x v="44"/>
    <m/>
    <m/>
    <x v="2"/>
    <m/>
    <m/>
    <m/>
    <m/>
    <m/>
    <m/>
    <m/>
    <m/>
    <m/>
    <m/>
    <m/>
    <m/>
    <m/>
    <m/>
    <m/>
    <m/>
    <m/>
    <m/>
    <m/>
    <m/>
    <m/>
    <x v="1"/>
    <x v="2"/>
    <m/>
    <x v="2"/>
    <x v="1"/>
    <x v="1"/>
  </r>
  <r>
    <n v="102"/>
    <s v=""/>
    <x v="44"/>
    <m/>
    <m/>
    <x v="2"/>
    <m/>
    <m/>
    <m/>
    <m/>
    <m/>
    <m/>
    <m/>
    <m/>
    <m/>
    <m/>
    <m/>
    <m/>
    <m/>
    <m/>
    <m/>
    <m/>
    <m/>
    <m/>
    <m/>
    <m/>
    <m/>
    <x v="1"/>
    <x v="2"/>
    <m/>
    <x v="2"/>
    <x v="1"/>
    <x v="1"/>
  </r>
  <r>
    <n v="103"/>
    <s v=""/>
    <x v="44"/>
    <m/>
    <m/>
    <x v="2"/>
    <m/>
    <m/>
    <m/>
    <m/>
    <m/>
    <m/>
    <m/>
    <m/>
    <m/>
    <m/>
    <m/>
    <m/>
    <m/>
    <m/>
    <m/>
    <m/>
    <m/>
    <m/>
    <m/>
    <m/>
    <m/>
    <x v="1"/>
    <x v="2"/>
    <m/>
    <x v="2"/>
    <x v="1"/>
    <x v="1"/>
  </r>
  <r>
    <n v="104"/>
    <s v=""/>
    <x v="44"/>
    <m/>
    <m/>
    <x v="2"/>
    <m/>
    <m/>
    <m/>
    <m/>
    <m/>
    <m/>
    <m/>
    <m/>
    <m/>
    <m/>
    <m/>
    <m/>
    <m/>
    <m/>
    <m/>
    <m/>
    <m/>
    <m/>
    <m/>
    <m/>
    <m/>
    <x v="1"/>
    <x v="2"/>
    <m/>
    <x v="2"/>
    <x v="1"/>
    <x v="1"/>
  </r>
  <r>
    <n v="105"/>
    <s v=""/>
    <x v="44"/>
    <m/>
    <m/>
    <x v="2"/>
    <m/>
    <m/>
    <m/>
    <m/>
    <m/>
    <m/>
    <m/>
    <m/>
    <m/>
    <m/>
    <m/>
    <m/>
    <m/>
    <m/>
    <m/>
    <m/>
    <m/>
    <m/>
    <m/>
    <m/>
    <m/>
    <x v="1"/>
    <x v="2"/>
    <m/>
    <x v="2"/>
    <x v="1"/>
    <x v="1"/>
  </r>
  <r>
    <n v="106"/>
    <s v=""/>
    <x v="44"/>
    <m/>
    <m/>
    <x v="2"/>
    <m/>
    <m/>
    <m/>
    <m/>
    <m/>
    <m/>
    <m/>
    <m/>
    <m/>
    <m/>
    <m/>
    <m/>
    <m/>
    <m/>
    <m/>
    <m/>
    <m/>
    <m/>
    <m/>
    <m/>
    <m/>
    <x v="1"/>
    <x v="2"/>
    <m/>
    <x v="2"/>
    <x v="1"/>
    <x v="1"/>
  </r>
  <r>
    <n v="107"/>
    <s v=""/>
    <x v="44"/>
    <m/>
    <m/>
    <x v="2"/>
    <m/>
    <m/>
    <m/>
    <m/>
    <m/>
    <m/>
    <m/>
    <m/>
    <m/>
    <m/>
    <m/>
    <m/>
    <m/>
    <m/>
    <m/>
    <m/>
    <m/>
    <m/>
    <m/>
    <m/>
    <m/>
    <x v="1"/>
    <x v="2"/>
    <m/>
    <x v="2"/>
    <x v="1"/>
    <x v="1"/>
  </r>
  <r>
    <n v="108"/>
    <s v=""/>
    <x v="44"/>
    <m/>
    <m/>
    <x v="2"/>
    <m/>
    <m/>
    <m/>
    <m/>
    <m/>
    <m/>
    <m/>
    <m/>
    <m/>
    <m/>
    <m/>
    <m/>
    <m/>
    <m/>
    <m/>
    <m/>
    <m/>
    <m/>
    <m/>
    <m/>
    <m/>
    <x v="1"/>
    <x v="2"/>
    <m/>
    <x v="2"/>
    <x v="1"/>
    <x v="1"/>
  </r>
  <r>
    <n v="109"/>
    <s v=""/>
    <x v="44"/>
    <m/>
    <m/>
    <x v="2"/>
    <m/>
    <m/>
    <m/>
    <m/>
    <m/>
    <m/>
    <m/>
    <m/>
    <m/>
    <m/>
    <m/>
    <m/>
    <m/>
    <m/>
    <m/>
    <m/>
    <m/>
    <m/>
    <m/>
    <m/>
    <m/>
    <x v="1"/>
    <x v="2"/>
    <m/>
    <x v="2"/>
    <x v="1"/>
    <x v="1"/>
  </r>
  <r>
    <n v="110"/>
    <s v=""/>
    <x v="44"/>
    <m/>
    <m/>
    <x v="2"/>
    <m/>
    <m/>
    <m/>
    <m/>
    <m/>
    <m/>
    <m/>
    <m/>
    <m/>
    <m/>
    <m/>
    <m/>
    <m/>
    <m/>
    <m/>
    <m/>
    <m/>
    <m/>
    <m/>
    <m/>
    <m/>
    <x v="1"/>
    <x v="2"/>
    <m/>
    <x v="2"/>
    <x v="1"/>
    <x v="1"/>
  </r>
  <r>
    <n v="111"/>
    <s v=""/>
    <x v="44"/>
    <m/>
    <m/>
    <x v="2"/>
    <m/>
    <m/>
    <m/>
    <m/>
    <m/>
    <m/>
    <m/>
    <m/>
    <m/>
    <m/>
    <m/>
    <m/>
    <m/>
    <m/>
    <m/>
    <m/>
    <m/>
    <m/>
    <m/>
    <m/>
    <m/>
    <x v="1"/>
    <x v="2"/>
    <m/>
    <x v="2"/>
    <x v="1"/>
    <x v="1"/>
  </r>
  <r>
    <n v="112"/>
    <s v=""/>
    <x v="44"/>
    <m/>
    <m/>
    <x v="2"/>
    <m/>
    <m/>
    <m/>
    <m/>
    <m/>
    <m/>
    <m/>
    <m/>
    <m/>
    <m/>
    <m/>
    <m/>
    <m/>
    <m/>
    <m/>
    <m/>
    <m/>
    <m/>
    <m/>
    <m/>
    <m/>
    <x v="1"/>
    <x v="2"/>
    <m/>
    <x v="2"/>
    <x v="1"/>
    <x v="1"/>
  </r>
  <r>
    <n v="113"/>
    <s v=""/>
    <x v="44"/>
    <m/>
    <m/>
    <x v="2"/>
    <m/>
    <m/>
    <m/>
    <m/>
    <m/>
    <m/>
    <m/>
    <m/>
    <m/>
    <m/>
    <m/>
    <m/>
    <m/>
    <m/>
    <m/>
    <m/>
    <m/>
    <m/>
    <m/>
    <m/>
    <m/>
    <x v="1"/>
    <x v="2"/>
    <m/>
    <x v="2"/>
    <x v="1"/>
    <x v="1"/>
  </r>
  <r>
    <n v="114"/>
    <s v=""/>
    <x v="44"/>
    <m/>
    <m/>
    <x v="2"/>
    <m/>
    <m/>
    <m/>
    <m/>
    <m/>
    <m/>
    <m/>
    <m/>
    <m/>
    <m/>
    <m/>
    <m/>
    <m/>
    <m/>
    <m/>
    <m/>
    <m/>
    <m/>
    <m/>
    <m/>
    <m/>
    <x v="1"/>
    <x v="2"/>
    <m/>
    <x v="2"/>
    <x v="1"/>
    <x v="1"/>
  </r>
  <r>
    <n v="115"/>
    <s v=""/>
    <x v="44"/>
    <m/>
    <m/>
    <x v="2"/>
    <m/>
    <m/>
    <m/>
    <m/>
    <m/>
    <m/>
    <m/>
    <m/>
    <m/>
    <m/>
    <m/>
    <m/>
    <m/>
    <m/>
    <m/>
    <m/>
    <m/>
    <m/>
    <m/>
    <m/>
    <m/>
    <x v="1"/>
    <x v="2"/>
    <m/>
    <x v="2"/>
    <x v="1"/>
    <x v="1"/>
  </r>
  <r>
    <n v="116"/>
    <s v=""/>
    <x v="44"/>
    <m/>
    <m/>
    <x v="2"/>
    <m/>
    <m/>
    <m/>
    <m/>
    <m/>
    <m/>
    <m/>
    <m/>
    <m/>
    <m/>
    <m/>
    <m/>
    <m/>
    <m/>
    <m/>
    <m/>
    <m/>
    <m/>
    <m/>
    <m/>
    <m/>
    <x v="1"/>
    <x v="2"/>
    <m/>
    <x v="2"/>
    <x v="1"/>
    <x v="1"/>
  </r>
  <r>
    <n v="117"/>
    <s v=""/>
    <x v="44"/>
    <m/>
    <m/>
    <x v="2"/>
    <m/>
    <m/>
    <m/>
    <m/>
    <m/>
    <m/>
    <m/>
    <m/>
    <m/>
    <m/>
    <m/>
    <m/>
    <m/>
    <m/>
    <m/>
    <m/>
    <m/>
    <m/>
    <m/>
    <m/>
    <m/>
    <x v="1"/>
    <x v="2"/>
    <m/>
    <x v="2"/>
    <x v="1"/>
    <x v="1"/>
  </r>
  <r>
    <n v="118"/>
    <s v=""/>
    <x v="44"/>
    <m/>
    <m/>
    <x v="2"/>
    <m/>
    <m/>
    <m/>
    <m/>
    <m/>
    <m/>
    <m/>
    <m/>
    <m/>
    <m/>
    <m/>
    <m/>
    <m/>
    <m/>
    <m/>
    <m/>
    <m/>
    <m/>
    <m/>
    <m/>
    <m/>
    <x v="1"/>
    <x v="2"/>
    <m/>
    <x v="2"/>
    <x v="1"/>
    <x v="1"/>
  </r>
  <r>
    <n v="119"/>
    <s v=""/>
    <x v="44"/>
    <m/>
    <m/>
    <x v="2"/>
    <m/>
    <m/>
    <m/>
    <m/>
    <m/>
    <m/>
    <m/>
    <m/>
    <m/>
    <m/>
    <m/>
    <m/>
    <m/>
    <m/>
    <m/>
    <m/>
    <m/>
    <m/>
    <m/>
    <m/>
    <m/>
    <x v="1"/>
    <x v="2"/>
    <m/>
    <x v="2"/>
    <x v="1"/>
    <x v="1"/>
  </r>
  <r>
    <n v="120"/>
    <s v=""/>
    <x v="44"/>
    <m/>
    <m/>
    <x v="2"/>
    <m/>
    <m/>
    <m/>
    <m/>
    <m/>
    <m/>
    <m/>
    <m/>
    <m/>
    <m/>
    <m/>
    <m/>
    <m/>
    <m/>
    <m/>
    <m/>
    <m/>
    <m/>
    <m/>
    <m/>
    <m/>
    <x v="1"/>
    <x v="2"/>
    <m/>
    <x v="2"/>
    <x v="1"/>
    <x v="1"/>
  </r>
  <r>
    <n v="121"/>
    <s v=""/>
    <x v="44"/>
    <m/>
    <m/>
    <x v="2"/>
    <m/>
    <m/>
    <m/>
    <m/>
    <m/>
    <m/>
    <m/>
    <m/>
    <m/>
    <m/>
    <m/>
    <m/>
    <m/>
    <m/>
    <m/>
    <m/>
    <m/>
    <m/>
    <m/>
    <m/>
    <m/>
    <x v="1"/>
    <x v="2"/>
    <m/>
    <x v="2"/>
    <x v="1"/>
    <x v="1"/>
  </r>
  <r>
    <n v="122"/>
    <s v=""/>
    <x v="44"/>
    <m/>
    <m/>
    <x v="2"/>
    <m/>
    <m/>
    <m/>
    <m/>
    <m/>
    <m/>
    <m/>
    <m/>
    <m/>
    <m/>
    <m/>
    <m/>
    <m/>
    <m/>
    <m/>
    <m/>
    <m/>
    <m/>
    <m/>
    <m/>
    <m/>
    <x v="1"/>
    <x v="2"/>
    <m/>
    <x v="2"/>
    <x v="1"/>
    <x v="1"/>
  </r>
  <r>
    <n v="123"/>
    <s v=""/>
    <x v="44"/>
    <m/>
    <m/>
    <x v="2"/>
    <m/>
    <m/>
    <m/>
    <m/>
    <m/>
    <m/>
    <m/>
    <m/>
    <m/>
    <m/>
    <m/>
    <m/>
    <m/>
    <m/>
    <m/>
    <m/>
    <m/>
    <m/>
    <m/>
    <m/>
    <m/>
    <x v="1"/>
    <x v="2"/>
    <m/>
    <x v="2"/>
    <x v="1"/>
    <x v="1"/>
  </r>
  <r>
    <n v="124"/>
    <s v=""/>
    <x v="44"/>
    <m/>
    <m/>
    <x v="2"/>
    <m/>
    <m/>
    <m/>
    <m/>
    <m/>
    <m/>
    <m/>
    <m/>
    <m/>
    <m/>
    <m/>
    <m/>
    <m/>
    <m/>
    <m/>
    <m/>
    <m/>
    <m/>
    <m/>
    <m/>
    <m/>
    <x v="1"/>
    <x v="2"/>
    <m/>
    <x v="2"/>
    <x v="1"/>
    <x v="1"/>
  </r>
  <r>
    <n v="125"/>
    <s v=""/>
    <x v="44"/>
    <m/>
    <m/>
    <x v="2"/>
    <m/>
    <m/>
    <m/>
    <m/>
    <m/>
    <m/>
    <m/>
    <m/>
    <m/>
    <m/>
    <m/>
    <m/>
    <m/>
    <m/>
    <m/>
    <m/>
    <m/>
    <m/>
    <m/>
    <m/>
    <m/>
    <x v="1"/>
    <x v="2"/>
    <m/>
    <x v="2"/>
    <x v="1"/>
    <x v="1"/>
  </r>
  <r>
    <n v="126"/>
    <s v=""/>
    <x v="44"/>
    <m/>
    <m/>
    <x v="2"/>
    <m/>
    <m/>
    <m/>
    <m/>
    <m/>
    <m/>
    <m/>
    <m/>
    <m/>
    <m/>
    <m/>
    <m/>
    <m/>
    <m/>
    <m/>
    <m/>
    <m/>
    <m/>
    <m/>
    <m/>
    <m/>
    <x v="1"/>
    <x v="2"/>
    <m/>
    <x v="2"/>
    <x v="1"/>
    <x v="1"/>
  </r>
  <r>
    <n v="127"/>
    <s v=""/>
    <x v="44"/>
    <m/>
    <m/>
    <x v="2"/>
    <m/>
    <m/>
    <m/>
    <m/>
    <m/>
    <m/>
    <m/>
    <m/>
    <m/>
    <m/>
    <m/>
    <m/>
    <m/>
    <m/>
    <m/>
    <m/>
    <m/>
    <m/>
    <m/>
    <m/>
    <m/>
    <x v="1"/>
    <x v="2"/>
    <m/>
    <x v="2"/>
    <x v="1"/>
    <x v="1"/>
  </r>
  <r>
    <n v="128"/>
    <s v=""/>
    <x v="44"/>
    <m/>
    <m/>
    <x v="2"/>
    <m/>
    <m/>
    <m/>
    <m/>
    <m/>
    <m/>
    <m/>
    <m/>
    <m/>
    <m/>
    <m/>
    <m/>
    <m/>
    <m/>
    <m/>
    <m/>
    <m/>
    <m/>
    <m/>
    <m/>
    <m/>
    <x v="1"/>
    <x v="2"/>
    <m/>
    <x v="2"/>
    <x v="1"/>
    <x v="1"/>
  </r>
  <r>
    <n v="129"/>
    <s v=""/>
    <x v="44"/>
    <m/>
    <m/>
    <x v="2"/>
    <m/>
    <m/>
    <m/>
    <m/>
    <m/>
    <m/>
    <m/>
    <m/>
    <m/>
    <m/>
    <m/>
    <m/>
    <m/>
    <m/>
    <m/>
    <m/>
    <m/>
    <m/>
    <m/>
    <m/>
    <m/>
    <x v="1"/>
    <x v="2"/>
    <m/>
    <x v="2"/>
    <x v="1"/>
    <x v="1"/>
  </r>
  <r>
    <n v="130"/>
    <s v=""/>
    <x v="44"/>
    <m/>
    <m/>
    <x v="2"/>
    <m/>
    <m/>
    <m/>
    <m/>
    <m/>
    <m/>
    <m/>
    <m/>
    <m/>
    <m/>
    <m/>
    <m/>
    <m/>
    <m/>
    <m/>
    <m/>
    <m/>
    <m/>
    <m/>
    <m/>
    <m/>
    <x v="1"/>
    <x v="2"/>
    <m/>
    <x v="2"/>
    <x v="1"/>
    <x v="1"/>
  </r>
  <r>
    <n v="131"/>
    <s v=""/>
    <x v="44"/>
    <m/>
    <m/>
    <x v="2"/>
    <m/>
    <m/>
    <m/>
    <m/>
    <m/>
    <m/>
    <m/>
    <m/>
    <m/>
    <m/>
    <m/>
    <m/>
    <m/>
    <m/>
    <m/>
    <m/>
    <m/>
    <m/>
    <m/>
    <m/>
    <m/>
    <x v="1"/>
    <x v="2"/>
    <m/>
    <x v="2"/>
    <x v="1"/>
    <x v="1"/>
  </r>
  <r>
    <n v="132"/>
    <s v=""/>
    <x v="44"/>
    <m/>
    <m/>
    <x v="2"/>
    <m/>
    <m/>
    <m/>
    <m/>
    <m/>
    <m/>
    <m/>
    <m/>
    <m/>
    <m/>
    <m/>
    <m/>
    <m/>
    <m/>
    <m/>
    <m/>
    <m/>
    <m/>
    <m/>
    <m/>
    <m/>
    <x v="1"/>
    <x v="2"/>
    <m/>
    <x v="2"/>
    <x v="1"/>
    <x v="1"/>
  </r>
  <r>
    <n v="133"/>
    <s v=""/>
    <x v="44"/>
    <m/>
    <m/>
    <x v="2"/>
    <m/>
    <m/>
    <m/>
    <m/>
    <m/>
    <m/>
    <m/>
    <m/>
    <m/>
    <m/>
    <m/>
    <m/>
    <m/>
    <m/>
    <m/>
    <m/>
    <m/>
    <m/>
    <m/>
    <m/>
    <m/>
    <x v="1"/>
    <x v="2"/>
    <m/>
    <x v="2"/>
    <x v="1"/>
    <x v="1"/>
  </r>
  <r>
    <n v="134"/>
    <s v=""/>
    <x v="44"/>
    <m/>
    <m/>
    <x v="2"/>
    <m/>
    <m/>
    <m/>
    <m/>
    <m/>
    <m/>
    <m/>
    <m/>
    <m/>
    <m/>
    <m/>
    <m/>
    <m/>
    <m/>
    <m/>
    <m/>
    <m/>
    <m/>
    <m/>
    <m/>
    <m/>
    <x v="1"/>
    <x v="2"/>
    <m/>
    <x v="2"/>
    <x v="1"/>
    <x v="1"/>
  </r>
  <r>
    <n v="135"/>
    <s v=""/>
    <x v="44"/>
    <m/>
    <m/>
    <x v="2"/>
    <m/>
    <m/>
    <m/>
    <m/>
    <m/>
    <m/>
    <m/>
    <m/>
    <m/>
    <m/>
    <m/>
    <m/>
    <m/>
    <m/>
    <m/>
    <m/>
    <m/>
    <m/>
    <m/>
    <m/>
    <m/>
    <x v="1"/>
    <x v="2"/>
    <m/>
    <x v="2"/>
    <x v="1"/>
    <x v="1"/>
  </r>
  <r>
    <n v="136"/>
    <s v=""/>
    <x v="44"/>
    <m/>
    <m/>
    <x v="2"/>
    <m/>
    <m/>
    <m/>
    <m/>
    <m/>
    <m/>
    <m/>
    <m/>
    <m/>
    <m/>
    <m/>
    <m/>
    <m/>
    <m/>
    <m/>
    <m/>
    <m/>
    <m/>
    <m/>
    <m/>
    <m/>
    <x v="1"/>
    <x v="2"/>
    <m/>
    <x v="2"/>
    <x v="1"/>
    <x v="1"/>
  </r>
  <r>
    <n v="137"/>
    <s v=""/>
    <x v="44"/>
    <m/>
    <m/>
    <x v="2"/>
    <m/>
    <m/>
    <m/>
    <m/>
    <m/>
    <m/>
    <m/>
    <m/>
    <m/>
    <m/>
    <m/>
    <m/>
    <m/>
    <m/>
    <m/>
    <m/>
    <m/>
    <m/>
    <m/>
    <m/>
    <m/>
    <x v="1"/>
    <x v="2"/>
    <m/>
    <x v="2"/>
    <x v="1"/>
    <x v="1"/>
  </r>
  <r>
    <n v="138"/>
    <s v=""/>
    <x v="44"/>
    <m/>
    <m/>
    <x v="2"/>
    <m/>
    <m/>
    <m/>
    <m/>
    <m/>
    <m/>
    <m/>
    <m/>
    <m/>
    <m/>
    <m/>
    <m/>
    <m/>
    <m/>
    <m/>
    <m/>
    <m/>
    <m/>
    <m/>
    <m/>
    <m/>
    <x v="1"/>
    <x v="2"/>
    <m/>
    <x v="2"/>
    <x v="1"/>
    <x v="1"/>
  </r>
  <r>
    <n v="139"/>
    <s v=""/>
    <x v="44"/>
    <m/>
    <m/>
    <x v="2"/>
    <m/>
    <m/>
    <m/>
    <m/>
    <m/>
    <m/>
    <m/>
    <m/>
    <m/>
    <m/>
    <m/>
    <m/>
    <m/>
    <m/>
    <m/>
    <m/>
    <m/>
    <m/>
    <m/>
    <m/>
    <m/>
    <x v="1"/>
    <x v="2"/>
    <m/>
    <x v="2"/>
    <x v="1"/>
    <x v="1"/>
  </r>
  <r>
    <n v="140"/>
    <s v=""/>
    <x v="44"/>
    <m/>
    <m/>
    <x v="2"/>
    <m/>
    <m/>
    <m/>
    <m/>
    <m/>
    <m/>
    <m/>
    <m/>
    <m/>
    <m/>
    <m/>
    <m/>
    <m/>
    <m/>
    <m/>
    <m/>
    <m/>
    <m/>
    <m/>
    <m/>
    <m/>
    <x v="1"/>
    <x v="2"/>
    <m/>
    <x v="2"/>
    <x v="1"/>
    <x v="1"/>
  </r>
  <r>
    <n v="141"/>
    <s v=""/>
    <x v="44"/>
    <m/>
    <m/>
    <x v="2"/>
    <m/>
    <m/>
    <m/>
    <m/>
    <m/>
    <m/>
    <m/>
    <m/>
    <m/>
    <m/>
    <m/>
    <m/>
    <m/>
    <m/>
    <m/>
    <m/>
    <m/>
    <m/>
    <m/>
    <m/>
    <m/>
    <x v="1"/>
    <x v="2"/>
    <m/>
    <x v="2"/>
    <x v="1"/>
    <x v="1"/>
  </r>
  <r>
    <n v="142"/>
    <s v=""/>
    <x v="44"/>
    <m/>
    <m/>
    <x v="2"/>
    <m/>
    <m/>
    <m/>
    <m/>
    <m/>
    <m/>
    <m/>
    <m/>
    <m/>
    <m/>
    <m/>
    <m/>
    <m/>
    <m/>
    <m/>
    <m/>
    <m/>
    <m/>
    <m/>
    <m/>
    <m/>
    <x v="1"/>
    <x v="2"/>
    <m/>
    <x v="2"/>
    <x v="1"/>
    <x v="1"/>
  </r>
  <r>
    <n v="143"/>
    <s v=""/>
    <x v="44"/>
    <m/>
    <m/>
    <x v="2"/>
    <m/>
    <m/>
    <m/>
    <m/>
    <m/>
    <m/>
    <m/>
    <m/>
    <m/>
    <m/>
    <m/>
    <m/>
    <m/>
    <m/>
    <m/>
    <m/>
    <m/>
    <m/>
    <m/>
    <m/>
    <m/>
    <x v="1"/>
    <x v="2"/>
    <m/>
    <x v="2"/>
    <x v="1"/>
    <x v="1"/>
  </r>
  <r>
    <n v="144"/>
    <s v=""/>
    <x v="44"/>
    <m/>
    <m/>
    <x v="2"/>
    <m/>
    <m/>
    <m/>
    <m/>
    <m/>
    <m/>
    <m/>
    <m/>
    <m/>
    <m/>
    <m/>
    <m/>
    <m/>
    <m/>
    <m/>
    <m/>
    <m/>
    <m/>
    <m/>
    <m/>
    <m/>
    <x v="1"/>
    <x v="2"/>
    <m/>
    <x v="2"/>
    <x v="1"/>
    <x v="1"/>
  </r>
  <r>
    <n v="145"/>
    <s v=""/>
    <x v="44"/>
    <m/>
    <m/>
    <x v="2"/>
    <m/>
    <m/>
    <m/>
    <m/>
    <m/>
    <m/>
    <m/>
    <m/>
    <m/>
    <m/>
    <m/>
    <m/>
    <m/>
    <m/>
    <m/>
    <m/>
    <m/>
    <m/>
    <m/>
    <m/>
    <m/>
    <x v="1"/>
    <x v="2"/>
    <m/>
    <x v="2"/>
    <x v="1"/>
    <x v="1"/>
  </r>
  <r>
    <n v="146"/>
    <s v=""/>
    <x v="44"/>
    <m/>
    <m/>
    <x v="2"/>
    <m/>
    <m/>
    <m/>
    <m/>
    <m/>
    <m/>
    <m/>
    <m/>
    <m/>
    <m/>
    <m/>
    <m/>
    <m/>
    <m/>
    <m/>
    <m/>
    <m/>
    <m/>
    <m/>
    <m/>
    <m/>
    <x v="1"/>
    <x v="2"/>
    <m/>
    <x v="2"/>
    <x v="1"/>
    <x v="1"/>
  </r>
  <r>
    <n v="147"/>
    <s v=""/>
    <x v="44"/>
    <m/>
    <m/>
    <x v="2"/>
    <m/>
    <m/>
    <m/>
    <m/>
    <m/>
    <m/>
    <m/>
    <m/>
    <m/>
    <m/>
    <m/>
    <m/>
    <m/>
    <m/>
    <m/>
    <m/>
    <m/>
    <m/>
    <m/>
    <m/>
    <m/>
    <x v="1"/>
    <x v="2"/>
    <m/>
    <x v="2"/>
    <x v="1"/>
    <x v="1"/>
  </r>
  <r>
    <n v="148"/>
    <s v=""/>
    <x v="44"/>
    <m/>
    <m/>
    <x v="2"/>
    <m/>
    <m/>
    <m/>
    <m/>
    <m/>
    <m/>
    <m/>
    <m/>
    <m/>
    <m/>
    <m/>
    <m/>
    <m/>
    <m/>
    <m/>
    <m/>
    <m/>
    <m/>
    <m/>
    <m/>
    <m/>
    <x v="1"/>
    <x v="2"/>
    <m/>
    <x v="2"/>
    <x v="1"/>
    <x v="1"/>
  </r>
  <r>
    <n v="149"/>
    <s v=""/>
    <x v="44"/>
    <m/>
    <m/>
    <x v="2"/>
    <m/>
    <m/>
    <m/>
    <m/>
    <m/>
    <m/>
    <m/>
    <m/>
    <m/>
    <m/>
    <m/>
    <m/>
    <m/>
    <m/>
    <m/>
    <m/>
    <m/>
    <m/>
    <m/>
    <m/>
    <m/>
    <x v="1"/>
    <x v="2"/>
    <m/>
    <x v="2"/>
    <x v="1"/>
    <x v="1"/>
  </r>
  <r>
    <n v="150"/>
    <s v=""/>
    <x v="44"/>
    <m/>
    <m/>
    <x v="2"/>
    <m/>
    <m/>
    <m/>
    <m/>
    <m/>
    <m/>
    <m/>
    <m/>
    <m/>
    <m/>
    <m/>
    <m/>
    <m/>
    <m/>
    <m/>
    <m/>
    <m/>
    <m/>
    <m/>
    <m/>
    <m/>
    <x v="1"/>
    <x v="2"/>
    <m/>
    <x v="2"/>
    <x v="1"/>
    <x v="1"/>
  </r>
  <r>
    <n v="151"/>
    <s v=""/>
    <x v="44"/>
    <m/>
    <m/>
    <x v="2"/>
    <m/>
    <m/>
    <m/>
    <m/>
    <m/>
    <m/>
    <m/>
    <m/>
    <m/>
    <m/>
    <m/>
    <m/>
    <m/>
    <m/>
    <m/>
    <m/>
    <m/>
    <m/>
    <m/>
    <m/>
    <m/>
    <x v="1"/>
    <x v="2"/>
    <m/>
    <x v="2"/>
    <x v="1"/>
    <x v="1"/>
  </r>
  <r>
    <n v="152"/>
    <s v=""/>
    <x v="44"/>
    <m/>
    <m/>
    <x v="2"/>
    <m/>
    <m/>
    <m/>
    <m/>
    <m/>
    <m/>
    <m/>
    <m/>
    <m/>
    <m/>
    <m/>
    <m/>
    <m/>
    <m/>
    <m/>
    <m/>
    <m/>
    <m/>
    <m/>
    <m/>
    <m/>
    <x v="1"/>
    <x v="2"/>
    <m/>
    <x v="2"/>
    <x v="1"/>
    <x v="1"/>
  </r>
  <r>
    <n v="153"/>
    <s v=""/>
    <x v="44"/>
    <m/>
    <m/>
    <x v="2"/>
    <m/>
    <m/>
    <m/>
    <m/>
    <m/>
    <m/>
    <m/>
    <m/>
    <m/>
    <m/>
    <m/>
    <m/>
    <m/>
    <m/>
    <m/>
    <m/>
    <m/>
    <m/>
    <m/>
    <m/>
    <m/>
    <x v="1"/>
    <x v="2"/>
    <m/>
    <x v="2"/>
    <x v="1"/>
    <x v="1"/>
  </r>
  <r>
    <n v="154"/>
    <s v=""/>
    <x v="44"/>
    <m/>
    <m/>
    <x v="2"/>
    <m/>
    <m/>
    <m/>
    <m/>
    <m/>
    <m/>
    <m/>
    <m/>
    <m/>
    <m/>
    <m/>
    <m/>
    <m/>
    <m/>
    <m/>
    <m/>
    <m/>
    <m/>
    <m/>
    <m/>
    <m/>
    <x v="1"/>
    <x v="2"/>
    <m/>
    <x v="2"/>
    <x v="1"/>
    <x v="1"/>
  </r>
  <r>
    <n v="155"/>
    <s v=""/>
    <x v="44"/>
    <m/>
    <m/>
    <x v="2"/>
    <m/>
    <m/>
    <m/>
    <m/>
    <m/>
    <m/>
    <m/>
    <m/>
    <m/>
    <m/>
    <m/>
    <m/>
    <m/>
    <m/>
    <m/>
    <m/>
    <m/>
    <m/>
    <m/>
    <m/>
    <m/>
    <x v="1"/>
    <x v="2"/>
    <m/>
    <x v="2"/>
    <x v="1"/>
    <x v="1"/>
  </r>
  <r>
    <n v="156"/>
    <s v=""/>
    <x v="44"/>
    <m/>
    <m/>
    <x v="2"/>
    <m/>
    <m/>
    <m/>
    <m/>
    <m/>
    <m/>
    <m/>
    <m/>
    <m/>
    <m/>
    <m/>
    <m/>
    <m/>
    <m/>
    <m/>
    <m/>
    <m/>
    <m/>
    <m/>
    <m/>
    <m/>
    <x v="1"/>
    <x v="2"/>
    <m/>
    <x v="2"/>
    <x v="1"/>
    <x v="1"/>
  </r>
  <r>
    <n v="157"/>
    <s v=""/>
    <x v="44"/>
    <m/>
    <m/>
    <x v="2"/>
    <m/>
    <m/>
    <m/>
    <m/>
    <m/>
    <m/>
    <m/>
    <m/>
    <m/>
    <m/>
    <m/>
    <m/>
    <m/>
    <m/>
    <m/>
    <m/>
    <m/>
    <m/>
    <m/>
    <m/>
    <m/>
    <x v="1"/>
    <x v="2"/>
    <m/>
    <x v="2"/>
    <x v="1"/>
    <x v="1"/>
  </r>
  <r>
    <n v="158"/>
    <s v=""/>
    <x v="44"/>
    <m/>
    <m/>
    <x v="2"/>
    <m/>
    <m/>
    <m/>
    <m/>
    <m/>
    <m/>
    <m/>
    <m/>
    <m/>
    <m/>
    <m/>
    <m/>
    <m/>
    <m/>
    <m/>
    <m/>
    <m/>
    <m/>
    <m/>
    <m/>
    <m/>
    <x v="1"/>
    <x v="2"/>
    <m/>
    <x v="2"/>
    <x v="1"/>
    <x v="1"/>
  </r>
  <r>
    <n v="159"/>
    <s v=""/>
    <x v="44"/>
    <m/>
    <m/>
    <x v="2"/>
    <m/>
    <m/>
    <m/>
    <m/>
    <m/>
    <m/>
    <m/>
    <m/>
    <m/>
    <m/>
    <m/>
    <m/>
    <m/>
    <m/>
    <m/>
    <m/>
    <m/>
    <m/>
    <m/>
    <m/>
    <m/>
    <x v="1"/>
    <x v="2"/>
    <m/>
    <x v="2"/>
    <x v="1"/>
    <x v="1"/>
  </r>
  <r>
    <n v="160"/>
    <s v=""/>
    <x v="44"/>
    <m/>
    <m/>
    <x v="2"/>
    <m/>
    <m/>
    <m/>
    <m/>
    <m/>
    <m/>
    <m/>
    <m/>
    <m/>
    <m/>
    <m/>
    <m/>
    <m/>
    <m/>
    <m/>
    <m/>
    <m/>
    <m/>
    <m/>
    <m/>
    <m/>
    <x v="1"/>
    <x v="2"/>
    <m/>
    <x v="2"/>
    <x v="1"/>
    <x v="1"/>
  </r>
  <r>
    <n v="161"/>
    <s v=""/>
    <x v="44"/>
    <m/>
    <m/>
    <x v="2"/>
    <m/>
    <m/>
    <m/>
    <m/>
    <m/>
    <m/>
    <m/>
    <m/>
    <m/>
    <m/>
    <m/>
    <m/>
    <m/>
    <m/>
    <m/>
    <m/>
    <m/>
    <m/>
    <m/>
    <m/>
    <m/>
    <x v="1"/>
    <x v="2"/>
    <m/>
    <x v="2"/>
    <x v="1"/>
    <x v="1"/>
  </r>
  <r>
    <n v="162"/>
    <s v=""/>
    <x v="44"/>
    <m/>
    <m/>
    <x v="2"/>
    <m/>
    <m/>
    <m/>
    <m/>
    <m/>
    <m/>
    <m/>
    <m/>
    <m/>
    <m/>
    <m/>
    <m/>
    <m/>
    <m/>
    <m/>
    <m/>
    <m/>
    <m/>
    <m/>
    <m/>
    <m/>
    <x v="1"/>
    <x v="2"/>
    <m/>
    <x v="2"/>
    <x v="1"/>
    <x v="1"/>
  </r>
  <r>
    <n v="163"/>
    <s v=""/>
    <x v="44"/>
    <m/>
    <m/>
    <x v="2"/>
    <m/>
    <m/>
    <m/>
    <m/>
    <m/>
    <m/>
    <m/>
    <m/>
    <m/>
    <m/>
    <m/>
    <m/>
    <m/>
    <m/>
    <m/>
    <m/>
    <m/>
    <m/>
    <m/>
    <m/>
    <m/>
    <x v="1"/>
    <x v="2"/>
    <m/>
    <x v="2"/>
    <x v="1"/>
    <x v="1"/>
  </r>
  <r>
    <n v="164"/>
    <s v=""/>
    <x v="44"/>
    <m/>
    <m/>
    <x v="2"/>
    <m/>
    <m/>
    <m/>
    <m/>
    <m/>
    <m/>
    <m/>
    <m/>
    <m/>
    <m/>
    <m/>
    <m/>
    <m/>
    <m/>
    <m/>
    <m/>
    <m/>
    <m/>
    <m/>
    <m/>
    <m/>
    <x v="1"/>
    <x v="2"/>
    <m/>
    <x v="2"/>
    <x v="1"/>
    <x v="1"/>
  </r>
  <r>
    <n v="165"/>
    <s v=""/>
    <x v="44"/>
    <m/>
    <m/>
    <x v="2"/>
    <m/>
    <m/>
    <m/>
    <m/>
    <m/>
    <m/>
    <m/>
    <m/>
    <m/>
    <m/>
    <m/>
    <m/>
    <m/>
    <m/>
    <m/>
    <m/>
    <m/>
    <m/>
    <m/>
    <m/>
    <m/>
    <x v="1"/>
    <x v="2"/>
    <m/>
    <x v="2"/>
    <x v="1"/>
    <x v="1"/>
  </r>
  <r>
    <n v="166"/>
    <s v=""/>
    <x v="44"/>
    <m/>
    <m/>
    <x v="2"/>
    <m/>
    <m/>
    <m/>
    <m/>
    <m/>
    <m/>
    <m/>
    <m/>
    <m/>
    <m/>
    <m/>
    <m/>
    <m/>
    <m/>
    <m/>
    <m/>
    <m/>
    <m/>
    <m/>
    <m/>
    <m/>
    <x v="1"/>
    <x v="2"/>
    <m/>
    <x v="2"/>
    <x v="1"/>
    <x v="1"/>
  </r>
  <r>
    <n v="167"/>
    <s v=""/>
    <x v="44"/>
    <m/>
    <m/>
    <x v="2"/>
    <m/>
    <m/>
    <m/>
    <m/>
    <m/>
    <m/>
    <m/>
    <m/>
    <m/>
    <m/>
    <m/>
    <m/>
    <m/>
    <m/>
    <m/>
    <m/>
    <m/>
    <m/>
    <m/>
    <m/>
    <m/>
    <x v="1"/>
    <x v="2"/>
    <m/>
    <x v="2"/>
    <x v="1"/>
    <x v="1"/>
  </r>
  <r>
    <n v="168"/>
    <s v=""/>
    <x v="44"/>
    <m/>
    <m/>
    <x v="2"/>
    <m/>
    <m/>
    <m/>
    <m/>
    <m/>
    <m/>
    <m/>
    <m/>
    <m/>
    <m/>
    <m/>
    <m/>
    <m/>
    <m/>
    <m/>
    <m/>
    <m/>
    <m/>
    <m/>
    <m/>
    <m/>
    <x v="1"/>
    <x v="2"/>
    <m/>
    <x v="2"/>
    <x v="1"/>
    <x v="1"/>
  </r>
  <r>
    <n v="169"/>
    <s v=""/>
    <x v="44"/>
    <m/>
    <m/>
    <x v="2"/>
    <m/>
    <m/>
    <m/>
    <m/>
    <m/>
    <m/>
    <m/>
    <m/>
    <m/>
    <m/>
    <m/>
    <m/>
    <m/>
    <m/>
    <m/>
    <m/>
    <m/>
    <m/>
    <m/>
    <m/>
    <m/>
    <x v="1"/>
    <x v="2"/>
    <m/>
    <x v="2"/>
    <x v="1"/>
    <x v="1"/>
  </r>
  <r>
    <n v="170"/>
    <s v=""/>
    <x v="44"/>
    <m/>
    <m/>
    <x v="2"/>
    <m/>
    <m/>
    <m/>
    <m/>
    <m/>
    <m/>
    <m/>
    <m/>
    <m/>
    <m/>
    <m/>
    <m/>
    <m/>
    <m/>
    <m/>
    <m/>
    <m/>
    <m/>
    <m/>
    <m/>
    <m/>
    <x v="1"/>
    <x v="2"/>
    <m/>
    <x v="2"/>
    <x v="1"/>
    <x v="1"/>
  </r>
  <r>
    <n v="171"/>
    <s v=""/>
    <x v="44"/>
    <m/>
    <m/>
    <x v="2"/>
    <m/>
    <m/>
    <m/>
    <m/>
    <m/>
    <m/>
    <m/>
    <m/>
    <m/>
    <m/>
    <m/>
    <m/>
    <m/>
    <m/>
    <m/>
    <m/>
    <m/>
    <m/>
    <m/>
    <m/>
    <m/>
    <x v="1"/>
    <x v="2"/>
    <m/>
    <x v="2"/>
    <x v="1"/>
    <x v="1"/>
  </r>
  <r>
    <n v="172"/>
    <s v=""/>
    <x v="44"/>
    <m/>
    <m/>
    <x v="2"/>
    <m/>
    <m/>
    <m/>
    <m/>
    <m/>
    <m/>
    <m/>
    <m/>
    <m/>
    <m/>
    <m/>
    <m/>
    <m/>
    <m/>
    <m/>
    <m/>
    <m/>
    <m/>
    <m/>
    <m/>
    <m/>
    <x v="1"/>
    <x v="2"/>
    <m/>
    <x v="2"/>
    <x v="1"/>
    <x v="1"/>
  </r>
  <r>
    <n v="173"/>
    <s v=""/>
    <x v="44"/>
    <m/>
    <m/>
    <x v="2"/>
    <m/>
    <m/>
    <m/>
    <m/>
    <m/>
    <m/>
    <m/>
    <m/>
    <m/>
    <m/>
    <m/>
    <m/>
    <m/>
    <m/>
    <m/>
    <m/>
    <m/>
    <m/>
    <m/>
    <m/>
    <m/>
    <x v="1"/>
    <x v="2"/>
    <m/>
    <x v="2"/>
    <x v="1"/>
    <x v="1"/>
  </r>
  <r>
    <n v="174"/>
    <s v=""/>
    <x v="44"/>
    <m/>
    <m/>
    <x v="2"/>
    <m/>
    <m/>
    <m/>
    <m/>
    <m/>
    <m/>
    <m/>
    <m/>
    <m/>
    <m/>
    <m/>
    <m/>
    <m/>
    <m/>
    <m/>
    <m/>
    <m/>
    <m/>
    <m/>
    <m/>
    <m/>
    <x v="1"/>
    <x v="2"/>
    <m/>
    <x v="2"/>
    <x v="1"/>
    <x v="1"/>
  </r>
  <r>
    <n v="175"/>
    <s v=""/>
    <x v="44"/>
    <m/>
    <m/>
    <x v="2"/>
    <m/>
    <m/>
    <m/>
    <m/>
    <m/>
    <m/>
    <m/>
    <m/>
    <m/>
    <m/>
    <m/>
    <m/>
    <m/>
    <m/>
    <m/>
    <m/>
    <m/>
    <m/>
    <m/>
    <m/>
    <m/>
    <x v="1"/>
    <x v="2"/>
    <m/>
    <x v="2"/>
    <x v="1"/>
    <x v="1"/>
  </r>
  <r>
    <n v="176"/>
    <s v=""/>
    <x v="44"/>
    <m/>
    <m/>
    <x v="2"/>
    <m/>
    <m/>
    <m/>
    <m/>
    <m/>
    <m/>
    <m/>
    <m/>
    <m/>
    <m/>
    <m/>
    <m/>
    <m/>
    <m/>
    <m/>
    <m/>
    <m/>
    <m/>
    <m/>
    <m/>
    <m/>
    <x v="1"/>
    <x v="2"/>
    <m/>
    <x v="2"/>
    <x v="1"/>
    <x v="1"/>
  </r>
  <r>
    <n v="177"/>
    <s v=""/>
    <x v="44"/>
    <m/>
    <m/>
    <x v="2"/>
    <m/>
    <m/>
    <m/>
    <m/>
    <m/>
    <m/>
    <m/>
    <m/>
    <m/>
    <m/>
    <m/>
    <m/>
    <m/>
    <m/>
    <m/>
    <m/>
    <m/>
    <m/>
    <m/>
    <m/>
    <m/>
    <x v="1"/>
    <x v="2"/>
    <m/>
    <x v="2"/>
    <x v="1"/>
    <x v="1"/>
  </r>
  <r>
    <n v="178"/>
    <s v=""/>
    <x v="44"/>
    <m/>
    <m/>
    <x v="2"/>
    <m/>
    <m/>
    <m/>
    <m/>
    <m/>
    <m/>
    <m/>
    <m/>
    <m/>
    <m/>
    <m/>
    <m/>
    <m/>
    <m/>
    <m/>
    <m/>
    <m/>
    <m/>
    <m/>
    <m/>
    <m/>
    <x v="1"/>
    <x v="2"/>
    <m/>
    <x v="2"/>
    <x v="1"/>
    <x v="1"/>
  </r>
  <r>
    <n v="179"/>
    <s v=""/>
    <x v="44"/>
    <m/>
    <m/>
    <x v="2"/>
    <m/>
    <m/>
    <m/>
    <m/>
    <m/>
    <m/>
    <m/>
    <m/>
    <m/>
    <m/>
    <m/>
    <m/>
    <m/>
    <m/>
    <m/>
    <m/>
    <m/>
    <m/>
    <m/>
    <m/>
    <m/>
    <x v="1"/>
    <x v="2"/>
    <m/>
    <x v="2"/>
    <x v="1"/>
    <x v="1"/>
  </r>
  <r>
    <n v="180"/>
    <s v=""/>
    <x v="44"/>
    <m/>
    <m/>
    <x v="2"/>
    <m/>
    <m/>
    <m/>
    <m/>
    <m/>
    <m/>
    <m/>
    <m/>
    <m/>
    <m/>
    <m/>
    <m/>
    <m/>
    <m/>
    <m/>
    <m/>
    <m/>
    <m/>
    <m/>
    <m/>
    <m/>
    <x v="1"/>
    <x v="2"/>
    <m/>
    <x v="2"/>
    <x v="1"/>
    <x v="1"/>
  </r>
  <r>
    <n v="181"/>
    <s v=""/>
    <x v="44"/>
    <m/>
    <m/>
    <x v="2"/>
    <m/>
    <m/>
    <m/>
    <m/>
    <m/>
    <m/>
    <m/>
    <m/>
    <m/>
    <m/>
    <m/>
    <m/>
    <m/>
    <m/>
    <m/>
    <m/>
    <m/>
    <m/>
    <m/>
    <m/>
    <m/>
    <x v="1"/>
    <x v="2"/>
    <m/>
    <x v="2"/>
    <x v="1"/>
    <x v="1"/>
  </r>
  <r>
    <n v="182"/>
    <s v=""/>
    <x v="44"/>
    <m/>
    <m/>
    <x v="2"/>
    <m/>
    <m/>
    <m/>
    <m/>
    <m/>
    <m/>
    <m/>
    <m/>
    <m/>
    <m/>
    <m/>
    <m/>
    <m/>
    <m/>
    <m/>
    <m/>
    <m/>
    <m/>
    <m/>
    <m/>
    <m/>
    <x v="1"/>
    <x v="2"/>
    <m/>
    <x v="2"/>
    <x v="1"/>
    <x v="1"/>
  </r>
  <r>
    <n v="183"/>
    <s v=""/>
    <x v="44"/>
    <m/>
    <m/>
    <x v="2"/>
    <m/>
    <m/>
    <m/>
    <m/>
    <m/>
    <m/>
    <m/>
    <m/>
    <m/>
    <m/>
    <m/>
    <m/>
    <m/>
    <m/>
    <m/>
    <m/>
    <m/>
    <m/>
    <m/>
    <m/>
    <m/>
    <x v="1"/>
    <x v="2"/>
    <m/>
    <x v="2"/>
    <x v="1"/>
    <x v="1"/>
  </r>
  <r>
    <n v="184"/>
    <s v=""/>
    <x v="44"/>
    <m/>
    <m/>
    <x v="2"/>
    <m/>
    <m/>
    <m/>
    <m/>
    <m/>
    <m/>
    <m/>
    <m/>
    <m/>
    <m/>
    <m/>
    <m/>
    <m/>
    <m/>
    <m/>
    <m/>
    <m/>
    <m/>
    <m/>
    <m/>
    <m/>
    <x v="1"/>
    <x v="2"/>
    <m/>
    <x v="2"/>
    <x v="1"/>
    <x v="1"/>
  </r>
  <r>
    <n v="185"/>
    <s v=""/>
    <x v="44"/>
    <m/>
    <m/>
    <x v="2"/>
    <m/>
    <m/>
    <m/>
    <m/>
    <m/>
    <m/>
    <m/>
    <m/>
    <m/>
    <m/>
    <m/>
    <m/>
    <m/>
    <m/>
    <m/>
    <m/>
    <m/>
    <m/>
    <m/>
    <m/>
    <m/>
    <x v="1"/>
    <x v="2"/>
    <m/>
    <x v="2"/>
    <x v="1"/>
    <x v="1"/>
  </r>
  <r>
    <n v="186"/>
    <s v=""/>
    <x v="44"/>
    <m/>
    <m/>
    <x v="2"/>
    <m/>
    <m/>
    <m/>
    <m/>
    <m/>
    <m/>
    <m/>
    <m/>
    <m/>
    <m/>
    <m/>
    <m/>
    <m/>
    <m/>
    <m/>
    <m/>
    <m/>
    <m/>
    <m/>
    <m/>
    <m/>
    <x v="1"/>
    <x v="2"/>
    <m/>
    <x v="2"/>
    <x v="1"/>
    <x v="1"/>
  </r>
  <r>
    <n v="187"/>
    <s v=""/>
    <x v="44"/>
    <m/>
    <m/>
    <x v="2"/>
    <m/>
    <m/>
    <m/>
    <m/>
    <m/>
    <m/>
    <m/>
    <m/>
    <m/>
    <m/>
    <m/>
    <m/>
    <m/>
    <m/>
    <m/>
    <m/>
    <m/>
    <m/>
    <m/>
    <m/>
    <m/>
    <x v="1"/>
    <x v="2"/>
    <m/>
    <x v="2"/>
    <x v="1"/>
    <x v="1"/>
  </r>
  <r>
    <n v="188"/>
    <s v=""/>
    <x v="44"/>
    <m/>
    <m/>
    <x v="2"/>
    <m/>
    <m/>
    <m/>
    <m/>
    <m/>
    <m/>
    <m/>
    <m/>
    <m/>
    <m/>
    <m/>
    <m/>
    <m/>
    <m/>
    <m/>
    <m/>
    <m/>
    <m/>
    <m/>
    <m/>
    <m/>
    <x v="1"/>
    <x v="2"/>
    <m/>
    <x v="2"/>
    <x v="1"/>
    <x v="1"/>
  </r>
  <r>
    <n v="189"/>
    <s v=""/>
    <x v="44"/>
    <m/>
    <m/>
    <x v="2"/>
    <m/>
    <m/>
    <m/>
    <m/>
    <m/>
    <m/>
    <m/>
    <m/>
    <m/>
    <m/>
    <m/>
    <m/>
    <m/>
    <m/>
    <m/>
    <m/>
    <m/>
    <m/>
    <m/>
    <m/>
    <m/>
    <x v="1"/>
    <x v="2"/>
    <m/>
    <x v="2"/>
    <x v="1"/>
    <x v="1"/>
  </r>
  <r>
    <n v="190"/>
    <s v=""/>
    <x v="44"/>
    <m/>
    <m/>
    <x v="2"/>
    <m/>
    <m/>
    <m/>
    <m/>
    <m/>
    <m/>
    <m/>
    <m/>
    <m/>
    <m/>
    <m/>
    <m/>
    <m/>
    <m/>
    <m/>
    <m/>
    <m/>
    <m/>
    <m/>
    <m/>
    <m/>
    <x v="1"/>
    <x v="2"/>
    <m/>
    <x v="2"/>
    <x v="1"/>
    <x v="1"/>
  </r>
  <r>
    <n v="191"/>
    <s v=""/>
    <x v="44"/>
    <m/>
    <m/>
    <x v="2"/>
    <m/>
    <m/>
    <m/>
    <m/>
    <m/>
    <m/>
    <m/>
    <m/>
    <m/>
    <m/>
    <m/>
    <m/>
    <m/>
    <m/>
    <m/>
    <m/>
    <m/>
    <m/>
    <m/>
    <m/>
    <m/>
    <x v="1"/>
    <x v="2"/>
    <m/>
    <x v="2"/>
    <x v="1"/>
    <x v="1"/>
  </r>
  <r>
    <n v="192"/>
    <s v=""/>
    <x v="44"/>
    <m/>
    <m/>
    <x v="2"/>
    <m/>
    <m/>
    <m/>
    <m/>
    <m/>
    <m/>
    <m/>
    <m/>
    <m/>
    <m/>
    <m/>
    <m/>
    <m/>
    <m/>
    <m/>
    <m/>
    <m/>
    <m/>
    <m/>
    <m/>
    <m/>
    <x v="1"/>
    <x v="2"/>
    <m/>
    <x v="2"/>
    <x v="1"/>
    <x v="1"/>
  </r>
  <r>
    <n v="193"/>
    <s v=""/>
    <x v="44"/>
    <m/>
    <m/>
    <x v="2"/>
    <m/>
    <m/>
    <m/>
    <m/>
    <m/>
    <m/>
    <m/>
    <m/>
    <m/>
    <m/>
    <m/>
    <m/>
    <m/>
    <m/>
    <m/>
    <m/>
    <m/>
    <m/>
    <m/>
    <m/>
    <m/>
    <x v="1"/>
    <x v="2"/>
    <m/>
    <x v="2"/>
    <x v="1"/>
    <x v="1"/>
  </r>
  <r>
    <n v="194"/>
    <s v=""/>
    <x v="44"/>
    <m/>
    <m/>
    <x v="2"/>
    <m/>
    <m/>
    <m/>
    <m/>
    <m/>
    <m/>
    <m/>
    <m/>
    <m/>
    <m/>
    <m/>
    <m/>
    <m/>
    <m/>
    <m/>
    <m/>
    <m/>
    <m/>
    <m/>
    <m/>
    <m/>
    <x v="1"/>
    <x v="2"/>
    <m/>
    <x v="2"/>
    <x v="1"/>
    <x v="1"/>
  </r>
  <r>
    <n v="195"/>
    <s v=""/>
    <x v="44"/>
    <m/>
    <m/>
    <x v="2"/>
    <m/>
    <m/>
    <m/>
    <m/>
    <m/>
    <m/>
    <m/>
    <m/>
    <m/>
    <m/>
    <m/>
    <m/>
    <m/>
    <m/>
    <m/>
    <m/>
    <m/>
    <m/>
    <m/>
    <m/>
    <m/>
    <x v="1"/>
    <x v="2"/>
    <m/>
    <x v="2"/>
    <x v="1"/>
    <x v="1"/>
  </r>
  <r>
    <n v="196"/>
    <s v=""/>
    <x v="44"/>
    <m/>
    <m/>
    <x v="2"/>
    <m/>
    <m/>
    <m/>
    <m/>
    <m/>
    <m/>
    <m/>
    <m/>
    <m/>
    <m/>
    <m/>
    <m/>
    <m/>
    <m/>
    <m/>
    <m/>
    <m/>
    <m/>
    <m/>
    <m/>
    <m/>
    <x v="1"/>
    <x v="2"/>
    <m/>
    <x v="2"/>
    <x v="1"/>
    <x v="1"/>
  </r>
  <r>
    <n v="197"/>
    <s v=""/>
    <x v="44"/>
    <m/>
    <m/>
    <x v="2"/>
    <m/>
    <m/>
    <m/>
    <m/>
    <m/>
    <m/>
    <m/>
    <m/>
    <m/>
    <m/>
    <m/>
    <m/>
    <m/>
    <m/>
    <m/>
    <m/>
    <m/>
    <m/>
    <m/>
    <m/>
    <m/>
    <x v="1"/>
    <x v="2"/>
    <m/>
    <x v="2"/>
    <x v="1"/>
    <x v="1"/>
  </r>
  <r>
    <n v="198"/>
    <s v=""/>
    <x v="44"/>
    <m/>
    <m/>
    <x v="2"/>
    <m/>
    <m/>
    <m/>
    <m/>
    <m/>
    <m/>
    <m/>
    <m/>
    <m/>
    <m/>
    <m/>
    <m/>
    <m/>
    <m/>
    <m/>
    <m/>
    <m/>
    <m/>
    <m/>
    <m/>
    <m/>
    <x v="1"/>
    <x v="2"/>
    <m/>
    <x v="2"/>
    <x v="1"/>
    <x v="1"/>
  </r>
  <r>
    <n v="199"/>
    <s v=""/>
    <x v="44"/>
    <m/>
    <m/>
    <x v="2"/>
    <m/>
    <m/>
    <m/>
    <m/>
    <m/>
    <m/>
    <m/>
    <m/>
    <m/>
    <m/>
    <m/>
    <m/>
    <m/>
    <m/>
    <m/>
    <m/>
    <m/>
    <m/>
    <m/>
    <m/>
    <m/>
    <x v="1"/>
    <x v="2"/>
    <m/>
    <x v="2"/>
    <x v="1"/>
    <x v="1"/>
  </r>
  <r>
    <n v="200"/>
    <s v=""/>
    <x v="44"/>
    <m/>
    <m/>
    <x v="2"/>
    <m/>
    <m/>
    <m/>
    <m/>
    <m/>
    <m/>
    <m/>
    <m/>
    <m/>
    <m/>
    <m/>
    <m/>
    <m/>
    <m/>
    <m/>
    <m/>
    <m/>
    <m/>
    <m/>
    <m/>
    <m/>
    <x v="1"/>
    <x v="2"/>
    <m/>
    <x v="2"/>
    <x v="1"/>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3" applyNumberFormats="0" applyBorderFormats="0" applyFontFormats="0" applyPatternFormats="0" applyAlignmentFormats="0" applyWidthHeightFormats="1" dataCaption="ערכים" updatedVersion="6" minRefreshableVersion="3" itemPrintTitles="1" createdVersion="5" indent="0" compact="0" compactData="0" multipleFieldFilters="0" rowHeaderCaption="יחידה / מאגר" colHeaderCaption="מועד הנגשה">
  <location ref="A13:F63" firstHeaderRow="1" firstDataRow="2" firstDataCol="3" rowPageCount="1" colPageCount="1"/>
  <pivotFields count="33">
    <pivotField compact="0" outline="0" showAll="0"/>
    <pivotField dataField="1" compact="0" outline="0" showAll="0"/>
    <pivotField axis="axisRow" compact="0" outline="0" showAll="0" defaultSubtotal="0">
      <items count="45">
        <item x="4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s>
    </pivotField>
    <pivotField compact="0" outline="0" showAll="0"/>
    <pivotField compact="0" outline="0" showAll="0"/>
    <pivotField axis="axisRow" compact="0" outline="0" showAll="0">
      <items count="6">
        <item n="ללא סיווג ליחידה" x="2"/>
        <item x="0"/>
        <item x="1"/>
        <item x="3"/>
        <item x="4"/>
        <item t="default" sd="0"/>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sortType="ascending">
      <items count="3">
        <item x="0"/>
        <item x="1"/>
        <item t="default"/>
      </items>
    </pivotField>
    <pivotField compact="0" outline="0" showAll="0">
      <items count="4">
        <item x="2"/>
        <item x="0"/>
        <item x="1"/>
        <item t="default"/>
      </items>
    </pivotField>
    <pivotField compact="0" outline="0" showAll="0"/>
    <pivotField axis="axisPage" compact="0" outline="0" showAll="0">
      <items count="4">
        <item x="2"/>
        <item x="0"/>
        <item x="1"/>
        <item t="default"/>
      </items>
    </pivotField>
    <pivotField axis="axisCol" compact="0" outline="0" showAll="0" defaultSubtotal="0">
      <items count="2">
        <item x="1"/>
        <item x="0"/>
      </items>
    </pivotField>
    <pivotField compact="0" outline="0" showAll="0">
      <items count="3">
        <item x="1"/>
        <item x="0"/>
        <item t="default"/>
      </items>
    </pivotField>
  </pivotFields>
  <rowFields count="3">
    <field x="5"/>
    <field x="2"/>
    <field x="27"/>
  </rowFields>
  <rowItems count="49">
    <i>
      <x/>
      <x v="6"/>
      <x v="1"/>
    </i>
    <i r="1">
      <x v="7"/>
      <x v="1"/>
    </i>
    <i r="1">
      <x v="8"/>
      <x v="1"/>
    </i>
    <i r="1">
      <x v="9"/>
      <x v="1"/>
    </i>
    <i r="1">
      <x v="10"/>
      <x v="1"/>
    </i>
    <i r="1">
      <x v="11"/>
      <x v="1"/>
    </i>
    <i r="1">
      <x v="12"/>
      <x v="1"/>
    </i>
    <i r="1">
      <x v="13"/>
      <x v="1"/>
    </i>
    <i r="1">
      <x v="14"/>
      <x v="1"/>
    </i>
    <i r="1">
      <x v="15"/>
      <x v="1"/>
    </i>
    <i r="1">
      <x v="16"/>
      <x v="1"/>
    </i>
    <i r="1">
      <x v="25"/>
      <x v="1"/>
    </i>
    <i r="1">
      <x v="30"/>
      <x v="1"/>
    </i>
    <i r="1">
      <x v="31"/>
      <x v="1"/>
    </i>
    <i r="1">
      <x v="32"/>
      <x v="1"/>
    </i>
    <i r="1">
      <x v="33"/>
      <x v="1"/>
    </i>
    <i r="1">
      <x v="34"/>
      <x v="1"/>
    </i>
    <i r="1">
      <x v="35"/>
      <x v="1"/>
    </i>
    <i r="1">
      <x v="36"/>
      <x v="1"/>
    </i>
    <i r="1">
      <x v="37"/>
      <x v="1"/>
    </i>
    <i r="1">
      <x v="38"/>
      <x v="1"/>
    </i>
    <i r="1">
      <x v="39"/>
      <x v="1"/>
    </i>
    <i r="1">
      <x v="40"/>
      <x v="1"/>
    </i>
    <i r="1">
      <x v="41"/>
      <x v="1"/>
    </i>
    <i r="1">
      <x v="42"/>
      <x v="1"/>
    </i>
    <i r="1">
      <x v="43"/>
      <x v="1"/>
    </i>
    <i r="1">
      <x v="44"/>
      <x v="1"/>
    </i>
    <i t="default">
      <x/>
    </i>
    <i>
      <x v="1"/>
      <x v="1"/>
      <x/>
    </i>
    <i r="1">
      <x v="2"/>
      <x/>
    </i>
    <i t="default">
      <x v="1"/>
    </i>
    <i>
      <x v="2"/>
      <x v="3"/>
      <x v="1"/>
    </i>
    <i t="default">
      <x v="2"/>
    </i>
    <i>
      <x v="3"/>
      <x v="17"/>
      <x v="1"/>
    </i>
    <i r="1">
      <x v="18"/>
      <x v="1"/>
    </i>
    <i r="1">
      <x v="19"/>
      <x v="1"/>
    </i>
    <i r="1">
      <x v="20"/>
      <x v="1"/>
    </i>
    <i r="1">
      <x v="21"/>
      <x v="1"/>
    </i>
    <i r="1">
      <x v="22"/>
      <x v="1"/>
    </i>
    <i r="1">
      <x v="23"/>
      <x v="1"/>
    </i>
    <i r="1">
      <x v="24"/>
      <x v="1"/>
    </i>
    <i r="1">
      <x v="26"/>
      <x v="1"/>
    </i>
    <i t="default">
      <x v="3"/>
    </i>
    <i>
      <x v="4"/>
      <x v="18"/>
      <x v="1"/>
    </i>
    <i r="1">
      <x v="27"/>
      <x v="1"/>
    </i>
    <i r="1">
      <x v="28"/>
      <x v="1"/>
    </i>
    <i r="1">
      <x v="29"/>
      <x v="1"/>
    </i>
    <i t="default">
      <x v="4"/>
    </i>
    <i t="grand">
      <x/>
    </i>
  </rowItems>
  <colFields count="1">
    <field x="31"/>
  </colFields>
  <colItems count="3">
    <i>
      <x/>
    </i>
    <i>
      <x v="1"/>
    </i>
    <i t="grand">
      <x/>
    </i>
  </colItems>
  <pageFields count="1">
    <pageField fld="30" item="1" hier="-1"/>
  </pageFields>
  <dataFields count="1">
    <dataField name="ספירה של # מאגר" fld="1" subtotal="count" baseField="0" baseItem="0"/>
  </dataFields>
  <formats count="19">
    <format dxfId="36">
      <pivotArea type="all" dataOnly="0" outline="0" fieldPosition="0"/>
    </format>
    <format dxfId="35">
      <pivotArea type="all" dataOnly="0" outline="0" fieldPosition="0"/>
    </format>
    <format dxfId="34">
      <pivotArea outline="0" collapsedLevelsAreSubtotals="1" fieldPosition="0"/>
    </format>
    <format dxfId="33">
      <pivotArea dataOnly="0" labelOnly="1" outline="0" fieldPosition="0">
        <references count="1">
          <reference field="5" count="0"/>
        </references>
      </pivotArea>
    </format>
    <format dxfId="32">
      <pivotArea dataOnly="0" labelOnly="1" grandRow="1" outline="0" fieldPosition="0"/>
    </format>
    <format dxfId="31">
      <pivotArea dataOnly="0" labelOnly="1" outline="0" fieldPosition="0">
        <references count="1">
          <reference field="31" count="0"/>
        </references>
      </pivotArea>
    </format>
    <format dxfId="30">
      <pivotArea dataOnly="0" labelOnly="1" grandCol="1" outline="0" fieldPosition="0"/>
    </format>
    <format dxfId="29">
      <pivotArea type="all" dataOnly="0" outline="0" fieldPosition="0"/>
    </format>
    <format dxfId="28">
      <pivotArea outline="0" collapsedLevelsAreSubtotals="1" fieldPosition="0"/>
    </format>
    <format dxfId="27">
      <pivotArea dataOnly="0" labelOnly="1" outline="0" fieldPosition="0">
        <references count="1">
          <reference field="5" count="0"/>
        </references>
      </pivotArea>
    </format>
    <format dxfId="26">
      <pivotArea dataOnly="0" labelOnly="1" grandRow="1" outline="0" fieldPosition="0"/>
    </format>
    <format dxfId="25">
      <pivotArea dataOnly="0" labelOnly="1" outline="0" fieldPosition="0">
        <references count="1">
          <reference field="31" count="0"/>
        </references>
      </pivotArea>
    </format>
    <format dxfId="24">
      <pivotArea dataOnly="0" labelOnly="1" grandCol="1" outline="0" fieldPosition="0"/>
    </format>
    <format dxfId="23">
      <pivotArea type="all" dataOnly="0" outline="0" fieldPosition="0"/>
    </format>
    <format dxfId="22">
      <pivotArea outline="0" collapsedLevelsAreSubtotals="1" fieldPosition="0"/>
    </format>
    <format dxfId="21">
      <pivotArea dataOnly="0" labelOnly="1" outline="0" fieldPosition="0">
        <references count="1">
          <reference field="5" count="0"/>
        </references>
      </pivotArea>
    </format>
    <format dxfId="20">
      <pivotArea dataOnly="0" labelOnly="1" grandRow="1" outline="0" fieldPosition="0"/>
    </format>
    <format dxfId="19">
      <pivotArea dataOnly="0" labelOnly="1" outline="0" fieldPosition="0">
        <references count="1">
          <reference field="31" count="0"/>
        </references>
      </pivotArea>
    </format>
    <format dxfId="18">
      <pivotArea dataOnly="0" labelOnly="1" grandCol="1" outline="0" fieldPosition="0"/>
    </format>
  </formats>
  <pivotTableStyleInfo name="PivotStyleMedium9"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שם_היחידה_בעלת_המאגר" sourceName="שם היחידה בעלת המאגר">
  <pivotTables>
    <pivotTable tabId="25" name="pivottable1"/>
  </pivotTables>
  <data>
    <tabular pivotCacheId="1">
      <items count="5">
        <i x="2" s="1"/>
        <i x="3" s="1"/>
        <i x="4" s="1"/>
        <i x="1"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סטטוס_הנגשת_מאגר_ל_Data.gov.il" sourceName="סטטוס הנגשת מאגר ל-Data.gov.il">
  <pivotTables>
    <pivotTable tabId="25" name="pivottable1"/>
  </pivotTables>
  <data>
    <tabular pivotCacheId="1">
      <items count="3">
        <i x="0" s="1"/>
        <i x="1" s="1"/>
        <i x="2"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שנת_הנגשה" sourceName="שנת הנגשה">
  <pivotTables>
    <pivotTable tabId="25" name="pivottable1"/>
  </pivotTables>
  <data>
    <tabular pivotCacheId="1">
      <items count="2">
        <i x="0" s="1"/>
        <i x="1"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רבעון_להנגשה" sourceName="רבעון להנגשה">
  <pivotTables>
    <pivotTable tabId="25" name="pivottable1"/>
  </pivotTables>
  <data>
    <tabular pivotCacheId="1">
      <items count="2">
        <i x="1"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שם היחידה בעלת המאגר" cache="Slicer_שם_היחידה_בעלת_המאגר" caption="שם היחידה בעלת המאגר" rowHeight="241300"/>
  <slicer name="סטטוס הנגשת מאגר ל-Data.gov.il" cache="Slicer_סטטוס_הנגשת_מאגר_ל_Data.gov.il" caption="סטטוס הנגשת מאגר" rowHeight="241300"/>
  <slicer name="שנת הנגשה" cache="Slicer_שנת_הנגשה" caption="שנת הנגשה" rowHeight="241300"/>
  <slicer name="רבעון להנגשה" cache="Slicer_רבעון_להנגשה" caption="רבעון להנגשה" rowHeight="241300"/>
</slicers>
</file>

<file path=xl/tables/table1.xml><?xml version="1.0" encoding="utf-8"?>
<table xmlns="http://schemas.openxmlformats.org/spreadsheetml/2006/main" id="9" name="טבלה9" displayName="טבלה9" ref="C6:K111" totalsRowShown="0" headerRowDxfId="90" dataDxfId="88" headerRowBorderDxfId="89" tableBorderDxfId="87" totalsRowBorderDxfId="86" headerRowCellStyle="Normal 15">
  <autoFilter ref="C6:K111"/>
  <tableColumns count="9">
    <tableColumn id="1" name="שם היחידה" dataDxfId="85"/>
    <tableColumn id="2" name="שם מנהל היחידה" dataDxfId="84"/>
    <tableColumn id="3" name="טלפון" dataDxfId="83"/>
    <tableColumn id="4" name="דוא&quot;ל" dataDxfId="82"/>
    <tableColumn id="6" name="רבעון מתוכנן למיפוי" dataDxfId="81"/>
    <tableColumn id="5" name="מספר מאגרים" dataDxfId="80">
      <calculatedColumnFormula>IF(טבלה9[[#This Row],[שם היחידה]]="","",COUNTIFS('רשימת מאגרים'!$H:$H,טבלה9[[#This Row],[שם היחידה]],'רשימת מאגרים'!$E:$E,"&lt;&gt;"))</calculatedColumnFormula>
    </tableColumn>
    <tableColumn id="9" name="שם המשרד" dataDxfId="79">
      <calculatedColumnFormula>IF(טבלה9[[#This Row],[שם היחידה]]&lt;&gt;"",המשרד,"")</calculatedColumnFormula>
    </tableColumn>
    <tableColumn id="7" name="עזר מיון" dataDxfId="78">
      <calculatedColumnFormula>IF(טבלה9[[#This Row],[שם היחידה]]&lt;&gt;"",SUMPRODUCT((טבלה9[[#This Row],[שם היחידה]]&gt;=טבלה9[[#All],[שם היחידה]])+0)+1,"")</calculatedColumnFormula>
    </tableColumn>
    <tableColumn id="8" name="מיון" dataDxfId="77">
      <calculatedColumnFormula>IF(N(טבלה9[[#This Row],[עזר מיון]]),RANK(טבלה9[[#This Row],[עזר מיון]],טבלה9[[#All],[עזר מיון]],1)+COUNTIF(טבלה9[[#This Row],[עזר מיון]]:OFFSET(טבלה9[[#This Row],[עזר מיון]],0,0),טבלה9[[#This Row],[עזר מיון]])-1,"")</calculatedColumnFormula>
    </tableColumn>
  </tableColumns>
  <tableStyleInfo name="TableStyleLight9" showFirstColumn="0" showLastColumn="0" showRowStripes="1" showColumnStripes="0"/>
</table>
</file>

<file path=xl/tables/table10.xml><?xml version="1.0" encoding="utf-8"?>
<table xmlns="http://schemas.openxmlformats.org/spreadsheetml/2006/main" id="8" name="טבלה8" displayName="טבלה8" ref="T2:T6" totalsRowShown="0" headerRowDxfId="5">
  <autoFilter ref="T2:T6"/>
  <tableColumns count="1">
    <tableColumn id="1" name="קושי בהנגשה"/>
  </tableColumns>
  <tableStyleInfo name="TableStyleMedium2" showFirstColumn="0" showLastColumn="0" showRowStripes="1" showColumnStripes="0"/>
</table>
</file>

<file path=xl/tables/table11.xml><?xml version="1.0" encoding="utf-8"?>
<table xmlns="http://schemas.openxmlformats.org/spreadsheetml/2006/main" id="10" name="טבלה10" displayName="טבלה10" ref="V2:V8" totalsRowShown="0" headerRowDxfId="4">
  <autoFilter ref="V2:V8"/>
  <tableColumns count="1">
    <tableColumn id="1" name="סטטוס"/>
  </tableColumns>
  <tableStyleInfo name="TableStyleMedium2" showFirstColumn="0" showLastColumn="0" showRowStripes="1" showColumnStripes="0"/>
</table>
</file>

<file path=xl/tables/table12.xml><?xml version="1.0" encoding="utf-8"?>
<table xmlns="http://schemas.openxmlformats.org/spreadsheetml/2006/main" id="11" name="טבלה11" displayName="טבלה11" ref="X2:X26" totalsRowShown="0" headerRowDxfId="3">
  <autoFilter ref="X2:X26"/>
  <tableColumns count="1">
    <tableColumn id="1" name="רבעון"/>
  </tableColumns>
  <tableStyleInfo name="TableStyleMedium2" showFirstColumn="0" showLastColumn="0" showRowStripes="1" showColumnStripes="0"/>
</table>
</file>

<file path=xl/tables/table13.xml><?xml version="1.0" encoding="utf-8"?>
<table xmlns="http://schemas.openxmlformats.org/spreadsheetml/2006/main" id="13" name="טבלה1114" displayName="טבלה1114" ref="Z2:Z10" totalsRowShown="0" headerRowDxfId="2">
  <autoFilter ref="Z2:Z10"/>
  <tableColumns count="1">
    <tableColumn id="1" name="רבעון שיתוף"/>
  </tableColumns>
  <tableStyleInfo name="TableStyleMedium2" showFirstColumn="0" showLastColumn="0" showRowStripes="1" showColumnStripes="0"/>
</table>
</file>

<file path=xl/tables/table14.xml><?xml version="1.0" encoding="utf-8"?>
<table xmlns="http://schemas.openxmlformats.org/spreadsheetml/2006/main" id="14" name="טבלה14" displayName="טבלה14" ref="AB2:AB6" totalsRowShown="0" headerRowDxfId="1">
  <autoFilter ref="AB2:AB6"/>
  <tableColumns count="1">
    <tableColumn id="1" name="סוג שיתוף"/>
  </tableColumns>
  <tableStyleInfo name="TableStyleMedium2" showFirstColumn="0" showLastColumn="0" showRowStripes="1" showColumnStripes="0"/>
</table>
</file>

<file path=xl/tables/table15.xml><?xml version="1.0" encoding="utf-8"?>
<table xmlns="http://schemas.openxmlformats.org/spreadsheetml/2006/main" id="12" name="טבלה12" displayName="טבלה12" ref="AF2:AF7" totalsRowShown="0" headerRowDxfId="0">
  <autoFilter ref="AF2:AF7"/>
  <tableColumns count="1">
    <tableColumn id="1" name="תעדוף"/>
  </tableColumns>
  <tableStyleInfo name="TableStyleMedium2" showFirstColumn="0" showLastColumn="0" showRowStripes="1" showColumnStripes="0"/>
</table>
</file>

<file path=xl/tables/table2.xml><?xml version="1.0" encoding="utf-8"?>
<table xmlns="http://schemas.openxmlformats.org/spreadsheetml/2006/main" id="27" name="טבלת_משרדים" displayName="טבלת_משרדים" ref="A1:J53" totalsRowShown="0" headerRowDxfId="48" dataDxfId="47">
  <autoFilter ref="A1:J53"/>
  <tableColumns count="10">
    <tableColumn id="1" name="שם המשרד" dataDxfId="46"/>
    <tableColumn id="2" name="שם מוקצר" dataDxfId="45"/>
    <tableColumn id="3" name="סימול" dataDxfId="44"/>
    <tableColumn id="4" name="שיוך משרדי" dataDxfId="43"/>
    <tableColumn id="5" name="סוג יחידה" dataDxfId="42"/>
    <tableColumn id="6" name="מנהל מערכות המידע" dataDxfId="41"/>
    <tableColumn id="7" name="מלווה מטעם התקשוב" dataDxfId="40"/>
    <tableColumn id="8" name="מונחה רשות התקשוב" dataDxfId="39"/>
    <tableColumn id="9" name="סוג פריט" dataDxfId="38"/>
    <tableColumn id="10" name="נתיב" dataDxfId="37"/>
  </tableColumns>
  <tableStyleInfo name="TableStyleMedium2" showFirstColumn="0" showLastColumn="0" showRowStripes="1" showColumnStripes="0"/>
</table>
</file>

<file path=xl/tables/table3.xml><?xml version="1.0" encoding="utf-8"?>
<table xmlns="http://schemas.openxmlformats.org/spreadsheetml/2006/main" id="1" name="טבלה202" displayName="טבלה202" ref="B2:B6" totalsRowShown="0">
  <autoFilter ref="B2:B6"/>
  <tableColumns count="1">
    <tableColumn id="1" name="תדירות התכנסות"/>
  </tableColumns>
  <tableStyleInfo name="TableStyleMedium2" showFirstColumn="0" showLastColumn="0" showRowStripes="1" showColumnStripes="0"/>
</table>
</file>

<file path=xl/tables/table4.xml><?xml version="1.0" encoding="utf-8"?>
<table xmlns="http://schemas.openxmlformats.org/spreadsheetml/2006/main" id="2" name="טבלה2" displayName="טבלה2" ref="J2:J7" totalsRowShown="0" headerRowDxfId="17" dataDxfId="16">
  <autoFilter ref="J2:J7"/>
  <tableColumns count="1">
    <tableColumn id="1" name="דרוג" dataDxfId="15"/>
  </tableColumns>
  <tableStyleInfo name="TableStyleMedium2" showFirstColumn="0" showLastColumn="0" showRowStripes="1" showColumnStripes="0"/>
</table>
</file>

<file path=xl/tables/table5.xml><?xml version="1.0" encoding="utf-8"?>
<table xmlns="http://schemas.openxmlformats.org/spreadsheetml/2006/main" id="3" name="טבלה3" displayName="טבלה3" ref="L2:L5" totalsRowShown="0" headerRowDxfId="14">
  <autoFilter ref="L2:L5"/>
  <tableColumns count="1">
    <tableColumn id="1" name="מהימנות"/>
  </tableColumns>
  <tableStyleInfo name="TableStyleMedium2" showFirstColumn="0" showLastColumn="0" showRowStripes="1" showColumnStripes="0"/>
</table>
</file>

<file path=xl/tables/table6.xml><?xml version="1.0" encoding="utf-8"?>
<table xmlns="http://schemas.openxmlformats.org/spreadsheetml/2006/main" id="4" name="טבלה35" displayName="טבלה35" ref="N2:N5" totalsRowShown="0" headerRowDxfId="13">
  <autoFilter ref="N2:N5"/>
  <tableColumns count="1">
    <tableColumn id="1" name="קושי"/>
  </tableColumns>
  <tableStyleInfo name="TableStyleMedium2" showFirstColumn="0" showLastColumn="0" showRowStripes="1" showColumnStripes="0"/>
</table>
</file>

<file path=xl/tables/table7.xml><?xml version="1.0" encoding="utf-8"?>
<table xmlns="http://schemas.openxmlformats.org/spreadsheetml/2006/main" id="5" name="טבלה26" displayName="טבלה26" ref="P2:P8" totalsRowShown="0" headerRowDxfId="12" dataDxfId="11">
  <autoFilter ref="P2:P8"/>
  <tableColumns count="1">
    <tableColumn id="1" name="תדירות עדכון" dataDxfId="10"/>
  </tableColumns>
  <tableStyleInfo name="TableStyleMedium2" showFirstColumn="0" showLastColumn="0" showRowStripes="1" showColumnStripes="0"/>
</table>
</file>

<file path=xl/tables/table8.xml><?xml version="1.0" encoding="utf-8"?>
<table xmlns="http://schemas.openxmlformats.org/spreadsheetml/2006/main" id="6" name="טבלה6" displayName="טבלה6" ref="H2:H13" totalsRowShown="0" headerRowDxfId="9" headerRowBorderDxfId="8" tableBorderDxfId="7">
  <autoFilter ref="H2:H13"/>
  <tableColumns count="1">
    <tableColumn id="1" name="בסיס מידע"/>
  </tableColumns>
  <tableStyleInfo name="TableStyleMedium2" showFirstColumn="0" showLastColumn="0" showRowStripes="1" showColumnStripes="0"/>
</table>
</file>

<file path=xl/tables/table9.xml><?xml version="1.0" encoding="utf-8"?>
<table xmlns="http://schemas.openxmlformats.org/spreadsheetml/2006/main" id="7" name="טבלה7" displayName="טבלה7" ref="R2:R7" totalsRowShown="0" headerRowDxfId="6">
  <autoFilter ref="R2:R7"/>
  <tableColumns count="1">
    <tableColumn id="1" name="הבעת עיניין"/>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vshare.gov.il/he/node/267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il/he/Departments/General/most_intl_countries" TargetMode="External"/><Relationship Id="rId1" Type="http://schemas.openxmlformats.org/officeDocument/2006/relationships/hyperlink" Target="https://www.gov.il/he/Departments/General/molmop_advisors"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5.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3" Type="http://schemas.openxmlformats.org/officeDocument/2006/relationships/table" Target="../tables/table4.xml"/><Relationship Id="rId7" Type="http://schemas.openxmlformats.org/officeDocument/2006/relationships/table" Target="../tables/table8.xml"/><Relationship Id="rId12" Type="http://schemas.openxmlformats.org/officeDocument/2006/relationships/table" Target="../tables/table13.xml"/><Relationship Id="rId2" Type="http://schemas.openxmlformats.org/officeDocument/2006/relationships/table" Target="../tables/table3.xml"/><Relationship Id="rId1" Type="http://schemas.openxmlformats.org/officeDocument/2006/relationships/printerSettings" Target="../printerSettings/printerSettings5.bin"/><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theme="9" tint="-0.249977111117893"/>
    <pageSetUpPr fitToPage="1"/>
  </sheetPr>
  <dimension ref="A1:J35"/>
  <sheetViews>
    <sheetView showGridLines="0" rightToLeft="1" zoomScale="90" zoomScaleNormal="90" workbookViewId="0">
      <pane ySplit="2" topLeftCell="A39" activePane="bottomLeft" state="frozen"/>
      <selection pane="bottomLeft" activeCell="B23" sqref="B23:F23"/>
    </sheetView>
  </sheetViews>
  <sheetFormatPr defaultRowHeight="14.25"/>
  <cols>
    <col min="1" max="1" width="13.625" customWidth="1"/>
    <col min="2" max="8" width="24" customWidth="1"/>
  </cols>
  <sheetData>
    <row r="1" spans="1:7" s="12" customFormat="1" ht="40.5" customHeight="1">
      <c r="A1" s="10"/>
      <c r="B1" s="9"/>
      <c r="C1" s="160" t="s">
        <v>0</v>
      </c>
      <c r="D1" s="160"/>
      <c r="E1" s="9"/>
      <c r="F1" s="16"/>
      <c r="G1" s="9"/>
    </row>
    <row r="2" spans="1:7" s="12" customFormat="1" ht="6" customHeight="1">
      <c r="A2" s="13"/>
      <c r="B2" s="13"/>
      <c r="C2" s="13"/>
      <c r="D2" s="13"/>
      <c r="E2" s="13"/>
      <c r="F2" s="13"/>
      <c r="G2" s="13"/>
    </row>
    <row r="3" spans="1:7" s="12" customFormat="1" ht="8.25" customHeight="1">
      <c r="B3" s="14"/>
      <c r="C3" s="14"/>
    </row>
    <row r="4" spans="1:7" s="12" customFormat="1" ht="21.75" customHeight="1">
      <c r="B4" s="14"/>
      <c r="C4" s="14"/>
    </row>
    <row r="5" spans="1:7" s="12" customFormat="1" ht="159.75" customHeight="1">
      <c r="B5" s="161" t="s">
        <v>1</v>
      </c>
      <c r="C5" s="162"/>
      <c r="D5" s="162"/>
      <c r="E5" s="162"/>
      <c r="F5" s="162"/>
    </row>
    <row r="6" spans="1:7" s="12" customFormat="1" ht="19.5" customHeight="1" thickBot="1">
      <c r="B6" s="147"/>
      <c r="C6" s="148"/>
      <c r="D6" s="148"/>
      <c r="E6" s="148"/>
      <c r="F6" s="148"/>
    </row>
    <row r="7" spans="1:7" ht="30.75" customHeight="1" thickBot="1">
      <c r="B7" s="171" t="s">
        <v>2</v>
      </c>
      <c r="C7" s="172"/>
      <c r="D7" s="172"/>
      <c r="E7" s="172"/>
      <c r="F7" s="173"/>
    </row>
    <row r="8" spans="1:7" s="12" customFormat="1"/>
    <row r="9" spans="1:7" s="12" customFormat="1" ht="7.5" customHeight="1">
      <c r="A9" s="27"/>
      <c r="B9" s="27"/>
      <c r="C9" s="27"/>
      <c r="D9" s="27"/>
      <c r="E9" s="27"/>
      <c r="F9" s="27"/>
      <c r="G9" s="27"/>
    </row>
    <row r="10" spans="1:7" s="26" customFormat="1" ht="20.25">
      <c r="B10" s="26" t="s">
        <v>3</v>
      </c>
    </row>
    <row r="11" spans="1:7" s="12" customFormat="1" ht="91.5" customHeight="1">
      <c r="B11" s="163" t="s">
        <v>4</v>
      </c>
      <c r="C11" s="164"/>
      <c r="D11" s="164"/>
      <c r="E11" s="164"/>
      <c r="F11" s="164"/>
    </row>
    <row r="12" spans="1:7" s="12" customFormat="1" ht="7.5" customHeight="1">
      <c r="A12" s="27"/>
      <c r="B12" s="27"/>
      <c r="C12" s="27"/>
      <c r="D12" s="27"/>
      <c r="E12" s="27"/>
      <c r="F12" s="27"/>
      <c r="G12" s="27"/>
    </row>
    <row r="13" spans="1:7" s="26" customFormat="1" ht="20.25">
      <c r="B13" s="26" t="s">
        <v>5</v>
      </c>
    </row>
    <row r="14" spans="1:7" s="12" customFormat="1" ht="157.5" customHeight="1">
      <c r="B14" s="163" t="s">
        <v>6</v>
      </c>
      <c r="C14" s="164"/>
      <c r="D14" s="164"/>
      <c r="E14" s="164"/>
      <c r="F14" s="164"/>
    </row>
    <row r="15" spans="1:7" s="12" customFormat="1" ht="7.5" customHeight="1">
      <c r="A15" s="27"/>
      <c r="B15" s="27"/>
      <c r="C15" s="27"/>
      <c r="D15" s="27"/>
      <c r="E15" s="27"/>
      <c r="F15" s="27"/>
      <c r="G15" s="27"/>
    </row>
    <row r="16" spans="1:7" s="26" customFormat="1" ht="20.25">
      <c r="B16" s="26" t="s">
        <v>7</v>
      </c>
    </row>
    <row r="17" spans="1:7" s="12" customFormat="1" ht="109.5" customHeight="1">
      <c r="B17" s="163" t="s">
        <v>8</v>
      </c>
      <c r="C17" s="164"/>
      <c r="D17" s="164"/>
      <c r="E17" s="164"/>
      <c r="F17" s="164"/>
    </row>
    <row r="18" spans="1:7" s="12" customFormat="1" ht="7.5" customHeight="1">
      <c r="A18" s="27"/>
      <c r="B18" s="27"/>
      <c r="C18" s="27"/>
      <c r="D18" s="27"/>
      <c r="E18" s="27"/>
      <c r="F18" s="27"/>
      <c r="G18" s="27"/>
    </row>
    <row r="19" spans="1:7" s="26" customFormat="1" ht="20.25">
      <c r="B19" s="26" t="s">
        <v>9</v>
      </c>
    </row>
    <row r="20" spans="1:7" s="12" customFormat="1" ht="227.25" customHeight="1">
      <c r="B20" s="168" t="s">
        <v>10</v>
      </c>
      <c r="C20" s="164"/>
      <c r="D20" s="164"/>
      <c r="E20" s="164"/>
      <c r="F20" s="164"/>
    </row>
    <row r="21" spans="1:7" s="12" customFormat="1" ht="7.5" customHeight="1">
      <c r="A21" s="27"/>
      <c r="B21" s="27"/>
      <c r="C21" s="27"/>
      <c r="D21" s="27"/>
      <c r="E21" s="27"/>
      <c r="F21" s="27"/>
      <c r="G21" s="27"/>
    </row>
    <row r="22" spans="1:7" s="26" customFormat="1" ht="20.25">
      <c r="B22" s="26" t="s">
        <v>11</v>
      </c>
    </row>
    <row r="23" spans="1:7" s="12" customFormat="1" ht="324.95" customHeight="1">
      <c r="B23" s="169" t="s">
        <v>12</v>
      </c>
      <c r="C23" s="170"/>
      <c r="D23" s="170"/>
      <c r="E23" s="170"/>
      <c r="F23" s="170"/>
    </row>
    <row r="24" spans="1:7" ht="66.75" customHeight="1">
      <c r="B24" s="165" t="s">
        <v>13</v>
      </c>
      <c r="C24" s="166"/>
      <c r="D24" s="166"/>
      <c r="E24" s="166"/>
      <c r="F24" s="166"/>
    </row>
    <row r="25" spans="1:7" ht="246" customHeight="1">
      <c r="B25" s="165" t="s">
        <v>14</v>
      </c>
      <c r="C25" s="166"/>
      <c r="D25" s="166"/>
      <c r="E25" s="166"/>
      <c r="F25" s="166"/>
    </row>
    <row r="26" spans="1:7" ht="212.25" customHeight="1">
      <c r="B26" s="165" t="s">
        <v>15</v>
      </c>
      <c r="C26" s="166"/>
      <c r="D26" s="166"/>
      <c r="E26" s="166"/>
      <c r="F26" s="166"/>
    </row>
    <row r="27" spans="1:7" ht="226.5" customHeight="1">
      <c r="B27" s="165" t="s">
        <v>16</v>
      </c>
      <c r="C27" s="166"/>
      <c r="D27" s="166"/>
      <c r="E27" s="166"/>
      <c r="F27" s="166"/>
    </row>
    <row r="28" spans="1:7" s="12" customFormat="1" ht="7.5" customHeight="1">
      <c r="A28" s="27"/>
      <c r="B28" s="27"/>
      <c r="C28" s="27"/>
      <c r="D28" s="27"/>
      <c r="E28" s="27"/>
      <c r="F28" s="27"/>
      <c r="G28" s="27"/>
    </row>
    <row r="29" spans="1:7" s="26" customFormat="1" ht="20.25">
      <c r="B29" s="26" t="s">
        <v>17</v>
      </c>
    </row>
    <row r="30" spans="1:7" s="12" customFormat="1" ht="175.5" customHeight="1">
      <c r="B30" s="165" t="s">
        <v>18</v>
      </c>
      <c r="C30" s="166"/>
      <c r="D30" s="166"/>
      <c r="E30" s="166"/>
      <c r="F30" s="166"/>
    </row>
    <row r="31" spans="1:7" s="12" customFormat="1" ht="7.5" customHeight="1">
      <c r="A31" s="27"/>
      <c r="B31" s="27"/>
      <c r="C31" s="27"/>
      <c r="D31" s="27"/>
      <c r="E31" s="27"/>
      <c r="F31" s="27"/>
      <c r="G31" s="27"/>
    </row>
    <row r="32" spans="1:7" s="26" customFormat="1" ht="20.25">
      <c r="B32" s="26" t="s">
        <v>19</v>
      </c>
    </row>
    <row r="33" spans="2:10" s="12" customFormat="1" ht="186" customHeight="1">
      <c r="B33" s="167" t="s">
        <v>20</v>
      </c>
      <c r="C33" s="166"/>
      <c r="D33" s="166"/>
      <c r="E33" s="166"/>
      <c r="F33" s="166"/>
    </row>
    <row r="34" spans="2:10" ht="38.25" customHeight="1">
      <c r="B34" s="159" t="s">
        <v>21</v>
      </c>
      <c r="C34" s="159"/>
      <c r="D34" s="159"/>
      <c r="E34" s="159"/>
      <c r="F34" s="159"/>
    </row>
    <row r="35" spans="2:10" ht="35.25" customHeight="1">
      <c r="B35" s="159"/>
      <c r="C35" s="159"/>
      <c r="D35" s="159"/>
      <c r="E35" s="159"/>
      <c r="F35" s="159"/>
      <c r="G35" s="67"/>
      <c r="H35" s="67"/>
      <c r="I35" s="67"/>
      <c r="J35" s="67"/>
    </row>
  </sheetData>
  <sheetProtection algorithmName="SHA-512" hashValue="JrQFRzw0dYNVe4Bryml8T08cOBLxkVrLtsgUA3DXKgC6QfSCovInEF/LAxEuxmNM7CyE4s6sceCoc8NF59uQKQ==" saltValue="5jh2jWQkOeZeoAjdYY3qzA==" spinCount="100000" sheet="1" objects="1" scenarios="1" formatCells="0" formatColumns="0" formatRows="0"/>
  <mergeCells count="15">
    <mergeCell ref="B34:F35"/>
    <mergeCell ref="C1:D1"/>
    <mergeCell ref="B5:F5"/>
    <mergeCell ref="B14:F14"/>
    <mergeCell ref="B11:F11"/>
    <mergeCell ref="B17:F17"/>
    <mergeCell ref="B26:F26"/>
    <mergeCell ref="B27:F27"/>
    <mergeCell ref="B30:F30"/>
    <mergeCell ref="B33:F33"/>
    <mergeCell ref="B20:F20"/>
    <mergeCell ref="B23:F23"/>
    <mergeCell ref="B24:F24"/>
    <mergeCell ref="B25:F25"/>
    <mergeCell ref="B7:F7"/>
  </mergeCells>
  <hyperlinks>
    <hyperlink ref="B7:F7" r:id="rId1" display="קישור להנחיית רשות התקשוב הממשלתי בנוגע הנגשת מאגרי מידע לציבור"/>
  </hyperlinks>
  <pageMargins left="0" right="0" top="0" bottom="0.15748031496062992" header="0.31496062992125984" footer="0.31496062992125984"/>
  <pageSetup paperSize="9" scale="57" fitToHeight="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rgb="FF002060"/>
    <pageSetUpPr fitToPage="1"/>
  </sheetPr>
  <dimension ref="A1:H26"/>
  <sheetViews>
    <sheetView showGridLines="0" rightToLeft="1" tabSelected="1" topLeftCell="B1" zoomScale="90" zoomScaleNormal="90" zoomScaleSheetLayoutView="100" workbookViewId="0">
      <pane ySplit="2" topLeftCell="A3" activePane="bottomLeft" state="frozen"/>
      <selection activeCell="B1" sqref="B1"/>
      <selection pane="bottomLeft" activeCell="E12" sqref="E12"/>
    </sheetView>
  </sheetViews>
  <sheetFormatPr defaultColWidth="9" defaultRowHeight="14.25"/>
  <cols>
    <col min="1" max="1" width="9" style="12" hidden="1" customWidth="1"/>
    <col min="2" max="2" width="11.625" style="12" customWidth="1"/>
    <col min="3" max="3" width="11.625" style="12" hidden="1" customWidth="1"/>
    <col min="4" max="4" width="24.125" style="12" customWidth="1"/>
    <col min="5" max="5" width="23.375" style="12" customWidth="1"/>
    <col min="6" max="6" width="33.375" style="12" customWidth="1"/>
    <col min="7" max="7" width="30" style="12" customWidth="1"/>
    <col min="8" max="8" width="22.25" style="44" customWidth="1"/>
    <col min="9" max="9" width="18" style="12" customWidth="1"/>
    <col min="10" max="16384" width="9" style="12"/>
  </cols>
  <sheetData>
    <row r="1" spans="2:8" ht="40.5" customHeight="1">
      <c r="B1" s="10"/>
      <c r="C1" s="10"/>
      <c r="D1" s="9"/>
      <c r="E1" s="160" t="s">
        <v>22</v>
      </c>
      <c r="F1" s="160"/>
      <c r="G1" s="43"/>
      <c r="H1" s="9"/>
    </row>
    <row r="2" spans="2:8" ht="6" customHeight="1">
      <c r="B2" s="13"/>
      <c r="C2" s="13"/>
      <c r="D2" s="13"/>
      <c r="E2" s="13"/>
      <c r="F2" s="13"/>
      <c r="G2" s="35"/>
      <c r="H2" s="13"/>
    </row>
    <row r="3" spans="2:8" ht="15">
      <c r="D3" s="14"/>
      <c r="E3" s="14"/>
      <c r="G3" s="44"/>
      <c r="H3" s="12"/>
    </row>
    <row r="4" spans="2:8" ht="30.75" customHeight="1">
      <c r="D4" s="23" t="s">
        <v>22</v>
      </c>
      <c r="E4" s="15"/>
      <c r="F4" s="15"/>
      <c r="G4" s="15"/>
      <c r="H4" s="45"/>
    </row>
    <row r="5" spans="2:8" ht="27.75" customHeight="1">
      <c r="D5" s="21" t="s">
        <v>23</v>
      </c>
      <c r="E5" s="21" t="s">
        <v>24</v>
      </c>
      <c r="F5" s="21" t="s">
        <v>25</v>
      </c>
      <c r="G5" s="21" t="s">
        <v>26</v>
      </c>
      <c r="H5" s="45"/>
    </row>
    <row r="6" spans="2:8" ht="30" customHeight="1">
      <c r="D6" s="72" t="s">
        <v>27</v>
      </c>
      <c r="E6" s="28" t="str">
        <f>IF(המשרד="","",INDEX(טבלת_משרדים[שיוך משרדי],MATCH(המשרד,טבלת_משרדים[שם המשרד],0)))</f>
        <v>משרד המדע הטכנולוגיה והחלל</v>
      </c>
      <c r="F6" s="28" t="str">
        <f>IF(המשרד="","",INDEX(טבלת_משרדים[סוג יחידה],MATCH(המשרד,טבלת_משרדים[שם המשרד],0)))</f>
        <v>משרד</v>
      </c>
      <c r="G6" s="28" t="str">
        <f>IF(המשרד="","",INDEX(טבלת_משרדים[סימול],MATCH(המשרד,טבלת_משרדים[שם המשרד],0)))</f>
        <v>most</v>
      </c>
      <c r="H6" s="45"/>
    </row>
    <row r="7" spans="2:8" ht="12.75" customHeight="1">
      <c r="D7" s="24"/>
      <c r="E7" s="24"/>
      <c r="F7" s="24"/>
      <c r="G7" s="25"/>
      <c r="H7" s="45"/>
    </row>
    <row r="8" spans="2:8" ht="30.75" customHeight="1">
      <c r="D8" s="23" t="s">
        <v>3</v>
      </c>
      <c r="E8" s="15"/>
      <c r="F8" s="15"/>
      <c r="G8" s="15"/>
      <c r="H8" s="45"/>
    </row>
    <row r="9" spans="2:8" ht="29.25" customHeight="1">
      <c r="C9" s="22" t="s">
        <v>28</v>
      </c>
      <c r="D9" s="22" t="s">
        <v>29</v>
      </c>
      <c r="E9" s="22" t="s">
        <v>30</v>
      </c>
      <c r="F9" s="20" t="s">
        <v>31</v>
      </c>
      <c r="G9" s="20" t="s">
        <v>32</v>
      </c>
      <c r="H9" s="20" t="s">
        <v>33</v>
      </c>
    </row>
    <row r="10" spans="2:8" ht="29.25" customHeight="1">
      <c r="C10" s="70" t="str">
        <f>המשרד</f>
        <v>משרד המדע הטכנולוגיה והחלל</v>
      </c>
      <c r="D10" s="51" t="s">
        <v>34</v>
      </c>
      <c r="E10" s="30"/>
      <c r="F10" s="30"/>
      <c r="G10" s="31"/>
      <c r="H10" s="75"/>
    </row>
    <row r="11" spans="2:8" ht="29.25" customHeight="1">
      <c r="C11" s="70" t="str">
        <f>המשרד</f>
        <v>משרד המדע הטכנולוגיה והחלל</v>
      </c>
      <c r="D11" s="51" t="s">
        <v>36</v>
      </c>
      <c r="E11" s="30"/>
      <c r="F11" s="30"/>
      <c r="G11" s="31"/>
      <c r="H11" s="75"/>
    </row>
    <row r="12" spans="2:8" ht="29.25" customHeight="1">
      <c r="C12" s="70" t="str">
        <f>המשרד</f>
        <v>משרד המדע הטכנולוגיה והחלל</v>
      </c>
      <c r="D12" s="51" t="s">
        <v>37</v>
      </c>
      <c r="E12" s="30"/>
      <c r="F12" s="30"/>
      <c r="G12" s="31"/>
      <c r="H12" s="75"/>
    </row>
    <row r="13" spans="2:8" ht="29.25" customHeight="1">
      <c r="C13" s="70" t="str">
        <f>המשרד</f>
        <v>משרד המדע הטכנולוגיה והחלל</v>
      </c>
      <c r="D13" s="76"/>
      <c r="E13" s="30"/>
      <c r="F13" s="30"/>
      <c r="G13" s="31"/>
      <c r="H13" s="75"/>
    </row>
    <row r="14" spans="2:8" ht="12.75" customHeight="1"/>
    <row r="15" spans="2:8" ht="23.25">
      <c r="D15" s="23" t="s">
        <v>38</v>
      </c>
    </row>
    <row r="16" spans="2:8" ht="29.25" customHeight="1">
      <c r="C16" s="22" t="s">
        <v>28</v>
      </c>
      <c r="D16" s="22" t="s">
        <v>39</v>
      </c>
      <c r="E16" s="20" t="s">
        <v>40</v>
      </c>
      <c r="F16" s="20" t="s">
        <v>41</v>
      </c>
      <c r="G16" s="20" t="s">
        <v>42</v>
      </c>
      <c r="H16" s="45"/>
    </row>
    <row r="17" spans="3:8" s="15" customFormat="1" ht="28.5">
      <c r="C17" s="70" t="str">
        <f t="shared" ref="C17:C26" si="0">IF(OR(D17&lt;&gt;"",E17&lt;&gt;"",F17&lt;&gt;""),המשרד,"")</f>
        <v>משרד המדע הטכנולוגיה והחלל</v>
      </c>
      <c r="D17" s="49" t="s">
        <v>43</v>
      </c>
      <c r="E17" s="29" t="s">
        <v>44</v>
      </c>
      <c r="F17" s="73" t="s">
        <v>45</v>
      </c>
      <c r="G17" s="73" t="s">
        <v>46</v>
      </c>
      <c r="H17" s="48"/>
    </row>
    <row r="18" spans="3:8" s="15" customFormat="1" ht="30" customHeight="1">
      <c r="C18" s="70" t="str">
        <f t="shared" si="0"/>
        <v/>
      </c>
      <c r="D18" s="49"/>
      <c r="E18" s="29"/>
      <c r="F18" s="50"/>
      <c r="G18" s="50"/>
      <c r="H18" s="48"/>
    </row>
    <row r="19" spans="3:8" s="15" customFormat="1" ht="30" customHeight="1">
      <c r="C19" s="70" t="str">
        <f t="shared" si="0"/>
        <v/>
      </c>
      <c r="D19" s="49"/>
      <c r="E19" s="29"/>
      <c r="F19" s="50"/>
      <c r="G19" s="50"/>
      <c r="H19" s="48"/>
    </row>
    <row r="20" spans="3:8" s="15" customFormat="1" ht="30" customHeight="1">
      <c r="C20" s="70" t="str">
        <f t="shared" si="0"/>
        <v/>
      </c>
      <c r="D20" s="49"/>
      <c r="E20" s="29"/>
      <c r="F20" s="50"/>
      <c r="G20" s="50"/>
      <c r="H20" s="48"/>
    </row>
    <row r="21" spans="3:8" s="15" customFormat="1" ht="30" customHeight="1">
      <c r="C21" s="70" t="str">
        <f t="shared" si="0"/>
        <v/>
      </c>
      <c r="D21" s="49"/>
      <c r="E21" s="29"/>
      <c r="F21" s="50"/>
      <c r="G21" s="50"/>
      <c r="H21" s="48"/>
    </row>
    <row r="22" spans="3:8" s="15" customFormat="1" ht="30" customHeight="1">
      <c r="C22" s="70" t="str">
        <f t="shared" si="0"/>
        <v/>
      </c>
      <c r="D22" s="49"/>
      <c r="E22" s="29"/>
      <c r="F22" s="50"/>
      <c r="G22" s="50"/>
      <c r="H22" s="48"/>
    </row>
    <row r="23" spans="3:8" s="15" customFormat="1" ht="30" customHeight="1">
      <c r="C23" s="70" t="str">
        <f t="shared" si="0"/>
        <v/>
      </c>
      <c r="D23" s="49"/>
      <c r="E23" s="29"/>
      <c r="F23" s="50"/>
      <c r="G23" s="50"/>
      <c r="H23" s="48"/>
    </row>
    <row r="24" spans="3:8" s="15" customFormat="1" ht="30" customHeight="1">
      <c r="C24" s="70" t="str">
        <f t="shared" si="0"/>
        <v/>
      </c>
      <c r="D24" s="49"/>
      <c r="E24" s="29"/>
      <c r="F24" s="50"/>
      <c r="G24" s="50"/>
      <c r="H24" s="48"/>
    </row>
    <row r="25" spans="3:8" s="15" customFormat="1" ht="30" customHeight="1">
      <c r="C25" s="70" t="str">
        <f t="shared" si="0"/>
        <v/>
      </c>
      <c r="D25" s="49"/>
      <c r="E25" s="29"/>
      <c r="F25" s="50"/>
      <c r="G25" s="50"/>
      <c r="H25" s="48"/>
    </row>
    <row r="26" spans="3:8" s="15" customFormat="1" ht="30" customHeight="1">
      <c r="C26" s="70" t="str">
        <f t="shared" si="0"/>
        <v/>
      </c>
      <c r="D26" s="49"/>
      <c r="E26" s="29"/>
      <c r="F26" s="50"/>
      <c r="G26" s="50"/>
      <c r="H26" s="48"/>
    </row>
  </sheetData>
  <sheetProtection algorithmName="SHA-512" hashValue="XYbVxJGDisztGr0ZxRb4KRnYeDepOzd5RdnJZqPG8xD6QYVogbg0cKPpocR851fSSUsETzVJlMTsjzZxBRdqZQ==" saltValue="H8vWEVRATKquAHYytXXdog==" spinCount="100000" sheet="1" objects="1" scenarios="1" formatCells="0" formatColumns="0" formatRows="0" autoFilter="0"/>
  <mergeCells count="1">
    <mergeCell ref="E1:F1"/>
  </mergeCells>
  <conditionalFormatting sqref="D6">
    <cfRule type="expression" dxfId="94" priority="19">
      <formula>AND(D6="")</formula>
    </cfRule>
  </conditionalFormatting>
  <conditionalFormatting sqref="D10">
    <cfRule type="expression" dxfId="93" priority="15">
      <formula>AND(D10="")</formula>
    </cfRule>
  </conditionalFormatting>
  <conditionalFormatting sqref="D12">
    <cfRule type="expression" dxfId="92" priority="11">
      <formula>AND(D12="")</formula>
    </cfRule>
  </conditionalFormatting>
  <conditionalFormatting sqref="D11">
    <cfRule type="expression" dxfId="91" priority="7">
      <formula>AND(D11="")</formula>
    </cfRule>
  </conditionalFormatting>
  <dataValidations count="3">
    <dataValidation type="list" allowBlank="1" showInputMessage="1" showErrorMessage="1" sqref="D6">
      <formula1>ארגון</formula1>
    </dataValidation>
    <dataValidation type="list" allowBlank="1" showInputMessage="1" showErrorMessage="1" sqref="D17:D26">
      <formula1>רבעון_שיתוף</formula1>
    </dataValidation>
    <dataValidation type="list" allowBlank="1" showInputMessage="1" sqref="E17:E26">
      <formula1>סוג_שיתוף</formula1>
    </dataValidation>
  </dataValidations>
  <printOptions horizontalCentered="1"/>
  <pageMargins left="0" right="0" top="0" bottom="0.74803149606299213" header="0.31496062992125984" footer="0.31496062992125984"/>
  <pageSetup paperSize="9" scale="61" pageOrder="overThenDown" orientation="portrait" r:id="rId1"/>
  <headerFooter>
    <oddFooter>&amp;C&amp;"Arial Unicode MS,רגיל"&amp;K002060עמוד &amp;P מתוך &amp;N עמודים</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rgb="FF002060"/>
    <pageSetUpPr fitToPage="1"/>
  </sheetPr>
  <dimension ref="A1:K111"/>
  <sheetViews>
    <sheetView showGridLines="0" rightToLeft="1" topLeftCell="B1" zoomScale="90" zoomScaleNormal="90" zoomScaleSheetLayoutView="100" workbookViewId="0">
      <selection activeCell="D18" sqref="D18"/>
    </sheetView>
  </sheetViews>
  <sheetFormatPr defaultColWidth="9" defaultRowHeight="14.25"/>
  <cols>
    <col min="1" max="1" width="9" style="12" hidden="1" customWidth="1"/>
    <col min="2" max="2" width="8" style="12" customWidth="1"/>
    <col min="3" max="3" width="24.125" style="12" customWidth="1"/>
    <col min="4" max="4" width="23.375" style="12" customWidth="1"/>
    <col min="5" max="5" width="24.625" style="12" customWidth="1"/>
    <col min="6" max="6" width="15.5" style="12" customWidth="1"/>
    <col min="7" max="7" width="29.625" style="44" customWidth="1"/>
    <col min="8" max="8" width="18" style="44" customWidth="1"/>
    <col min="9" max="9" width="18" style="44" hidden="1" customWidth="1"/>
    <col min="10" max="11" width="9" style="12" hidden="1" customWidth="1"/>
    <col min="12" max="16384" width="9" style="12"/>
  </cols>
  <sheetData>
    <row r="1" spans="2:11" ht="40.5" customHeight="1">
      <c r="B1" s="10"/>
      <c r="C1" s="9"/>
      <c r="D1" s="160" t="s">
        <v>47</v>
      </c>
      <c r="E1" s="160"/>
      <c r="F1" s="9"/>
      <c r="G1" s="43"/>
      <c r="H1" s="34"/>
      <c r="I1" s="34"/>
    </row>
    <row r="2" spans="2:11" ht="6" customHeight="1">
      <c r="B2" s="13"/>
      <c r="C2" s="13"/>
      <c r="D2" s="13"/>
      <c r="E2" s="13"/>
      <c r="F2" s="13"/>
      <c r="G2" s="35"/>
      <c r="H2" s="35"/>
      <c r="I2" s="35"/>
    </row>
    <row r="3" spans="2:11" ht="15">
      <c r="C3" s="14"/>
      <c r="D3" s="14"/>
    </row>
    <row r="4" spans="2:11" ht="23.25">
      <c r="C4" s="23" t="s">
        <v>48</v>
      </c>
    </row>
    <row r="5" spans="2:11" ht="6.75" customHeight="1"/>
    <row r="6" spans="2:11" ht="15">
      <c r="C6" s="38" t="s">
        <v>49</v>
      </c>
      <c r="D6" s="39" t="s">
        <v>50</v>
      </c>
      <c r="E6" s="39" t="s">
        <v>51</v>
      </c>
      <c r="F6" s="39" t="s">
        <v>52</v>
      </c>
      <c r="G6" s="40" t="s">
        <v>53</v>
      </c>
      <c r="H6" s="40" t="s">
        <v>54</v>
      </c>
      <c r="I6" s="40" t="s">
        <v>28</v>
      </c>
      <c r="J6" s="39" t="s">
        <v>55</v>
      </c>
      <c r="K6" s="39" t="s">
        <v>56</v>
      </c>
    </row>
    <row r="7" spans="2:11">
      <c r="C7" s="37" t="s">
        <v>57</v>
      </c>
      <c r="D7" s="36"/>
      <c r="E7" s="36"/>
      <c r="F7" s="36"/>
      <c r="G7" s="46" t="s">
        <v>59</v>
      </c>
      <c r="H7" s="52">
        <f>IF(טבלה9[[#This Row],[שם היחידה]]="","",COUNTIFS('רשימת מאגרים'!$H:$H,טבלה9[[#This Row],[שם היחידה]],'רשימת מאגרים'!$E:$E,"&lt;&gt;"))</f>
        <v>6</v>
      </c>
      <c r="I7" s="68" t="str">
        <f>IF(טבלה9[[#This Row],[שם היחידה]]&lt;&gt;"",המשרד,"")</f>
        <v>משרד המדע הטכנולוגיה והחלל</v>
      </c>
      <c r="J7" s="69">
        <f>IF(טבלה9[[#This Row],[שם היחידה]]&lt;&gt;"",SUMPRODUCT((טבלה9[[#This Row],[שם היחידה]]&gt;=טבלה9[[#All],[שם היחידה]])+0)+1,"")</f>
        <v>107</v>
      </c>
      <c r="K7" s="69">
        <f ca="1">IF(N(טבלה9[[#This Row],[עזר מיון]]),RANK(טבלה9[[#This Row],[עזר מיון]],טבלה9[[#All],[עזר מיון]],1)+COUNTIF(טבלה9[[#This Row],[עזר מיון]]:OFFSET(טבלה9[[#This Row],[עזר מיון]],0,0),טבלה9[[#This Row],[עזר מיון]])-1,"")</f>
        <v>7</v>
      </c>
    </row>
    <row r="8" spans="2:11">
      <c r="C8" s="37" t="s">
        <v>60</v>
      </c>
      <c r="D8" s="36"/>
      <c r="E8" s="36"/>
      <c r="F8" s="36"/>
      <c r="G8" s="46"/>
      <c r="H8" s="52">
        <f>IF(טבלה9[[#This Row],[שם היחידה]]="","",COUNTIFS('רשימת מאגרים'!$H:$H,טבלה9[[#This Row],[שם היחידה]],'רשימת מאגרים'!$E:$E,"&lt;&gt;"))</f>
        <v>3</v>
      </c>
      <c r="I8" s="68" t="str">
        <f>IF(טבלה9[[#This Row],[שם היחידה]]&lt;&gt;"",המשרד,"")</f>
        <v>משרד המדע הטכנולוגיה והחלל</v>
      </c>
      <c r="J8" s="69">
        <f>IF(טבלה9[[#This Row],[שם היחידה]]&lt;&gt;"",SUMPRODUCT((טבלה9[[#This Row],[שם היחידה]]&gt;=טבלה9[[#All],[שם היחידה]])+0)+1,"")</f>
        <v>105</v>
      </c>
      <c r="K8" s="69">
        <f ca="1">IF(N(טבלה9[[#This Row],[עזר מיון]]),RANK(טבלה9[[#This Row],[עזר מיון]],טבלה9[[#All],[עזר מיון]],1)+COUNTIF(טבלה9[[#This Row],[עזר מיון]]:OFFSET(טבלה9[[#This Row],[עזר מיון]],0,0),טבלה9[[#This Row],[עזר מיון]])-1,"")</f>
        <v>6</v>
      </c>
    </row>
    <row r="9" spans="2:11">
      <c r="C9" s="37" t="s">
        <v>61</v>
      </c>
      <c r="D9" s="36"/>
      <c r="E9" s="36"/>
      <c r="F9" s="36"/>
      <c r="G9" s="46"/>
      <c r="H9" s="52">
        <f>IF(טבלה9[[#This Row],[שם היחידה]]="","",COUNTIFS('רשימת מאגרים'!$H:$H,טבלה9[[#This Row],[שם היחידה]],'רשימת מאגרים'!$E:$E,"&lt;&gt;"))</f>
        <v>12</v>
      </c>
      <c r="I9" s="68" t="str">
        <f>IF(טבלה9[[#This Row],[שם היחידה]]&lt;&gt;"",המשרד,"")</f>
        <v>משרד המדע הטכנולוגיה והחלל</v>
      </c>
      <c r="J9" s="69">
        <f>IF(טבלה9[[#This Row],[שם היחידה]]&lt;&gt;"",SUMPRODUCT((טבלה9[[#This Row],[שם היחידה]]&gt;=טבלה9[[#All],[שם היחידה]])+0)+1,"")</f>
        <v>101</v>
      </c>
      <c r="K9" s="69">
        <f ca="1">IF(N(טבלה9[[#This Row],[עזר מיון]]),RANK(טבלה9[[#This Row],[עזר מיון]],טבלה9[[#All],[עזר מיון]],1)+COUNTIF(טבלה9[[#This Row],[עזר מיון]]:OFFSET(טבלה9[[#This Row],[עזר מיון]],0,0),טבלה9[[#This Row],[עזר מיון]])-1,"")</f>
        <v>2</v>
      </c>
    </row>
    <row r="10" spans="2:11">
      <c r="C10" s="37" t="s">
        <v>62</v>
      </c>
      <c r="D10" s="36"/>
      <c r="E10" s="36"/>
      <c r="F10" s="36"/>
      <c r="G10" s="46"/>
      <c r="H10" s="52">
        <f>IF(טבלה9[[#This Row],[שם היחידה]]="","",COUNTIFS('רשימת מאגרים'!$H:$H,טבלה9[[#This Row],[שם היחידה]],'רשימת מאגרים'!$E:$E,"&lt;&gt;"))</f>
        <v>0</v>
      </c>
      <c r="I10" s="68" t="str">
        <f>IF(טבלה9[[#This Row],[שם היחידה]]&lt;&gt;"",המשרד,"")</f>
        <v>משרד המדע הטכנולוגיה והחלל</v>
      </c>
      <c r="J10" s="69">
        <f>IF(טבלה9[[#This Row],[שם היחידה]]&lt;&gt;"",SUMPRODUCT((טבלה9[[#This Row],[שם היחידה]]&gt;=טבלה9[[#All],[שם היחידה]])+0)+1,"")</f>
        <v>104</v>
      </c>
      <c r="K10" s="69">
        <f ca="1">IF(N(טבלה9[[#This Row],[עזר מיון]]),RANK(טבלה9[[#This Row],[עזר מיון]],טבלה9[[#All],[עזר מיון]],1)+COUNTIF(טבלה9[[#This Row],[עזר מיון]]:OFFSET(טבלה9[[#This Row],[עזר מיון]],0,0),טבלה9[[#This Row],[עזר מיון]])-1,"")</f>
        <v>5</v>
      </c>
    </row>
    <row r="11" spans="2:11">
      <c r="C11" s="37" t="s">
        <v>63</v>
      </c>
      <c r="D11" s="36"/>
      <c r="E11" s="36"/>
      <c r="F11" s="36"/>
      <c r="G11" s="46"/>
      <c r="H11" s="52">
        <f>IF(טבלה9[[#This Row],[שם היחידה]]="","",COUNTIFS('רשימת מאגרים'!$H:$H,טבלה9[[#This Row],[שם היחידה]],'רשימת מאגרים'!$E:$E,"&lt;&gt;"))</f>
        <v>2</v>
      </c>
      <c r="I11" s="68" t="str">
        <f>IF(טבלה9[[#This Row],[שם היחידה]]&lt;&gt;"",המשרד,"")</f>
        <v>משרד המדע הטכנולוגיה והחלל</v>
      </c>
      <c r="J11" s="69">
        <f>IF(טבלה9[[#This Row],[שם היחידה]]&lt;&gt;"",SUMPRODUCT((טבלה9[[#This Row],[שם היחידה]]&gt;=טבלה9[[#All],[שם היחידה]])+0)+1,"")</f>
        <v>103</v>
      </c>
      <c r="K11" s="69">
        <f ca="1">IF(N(טבלה9[[#This Row],[עזר מיון]]),RANK(טבלה9[[#This Row],[עזר מיון]],טבלה9[[#All],[עזר מיון]],1)+COUNTIF(טבלה9[[#This Row],[עזר מיון]]:OFFSET(טבלה9[[#This Row],[עזר מיון]],0,0),טבלה9[[#This Row],[עזר מיון]])-1,"")</f>
        <v>4</v>
      </c>
    </row>
    <row r="12" spans="2:11">
      <c r="C12" s="37" t="s">
        <v>64</v>
      </c>
      <c r="D12" s="36"/>
      <c r="E12" s="36"/>
      <c r="F12" s="36"/>
      <c r="G12" s="46"/>
      <c r="H12" s="52">
        <f>IF(טבלה9[[#This Row],[שם היחידה]]="","",COUNTIFS('רשימת מאגרים'!$H:$H,טבלה9[[#This Row],[שם היחידה]],'רשימת מאגרים'!$E:$E,"&lt;&gt;"))</f>
        <v>5</v>
      </c>
      <c r="I12" s="68" t="str">
        <f>IF(טבלה9[[#This Row],[שם היחידה]]&lt;&gt;"",המשרד,"")</f>
        <v>משרד המדע הטכנולוגיה והחלל</v>
      </c>
      <c r="J12" s="69">
        <f>IF(טבלה9[[#This Row],[שם היחידה]]&lt;&gt;"",SUMPRODUCT((טבלה9[[#This Row],[שם היחידה]]&gt;=טבלה9[[#All],[שם היחידה]])+0)+1,"")</f>
        <v>100</v>
      </c>
      <c r="K12" s="69">
        <f ca="1">IF(N(טבלה9[[#This Row],[עזר מיון]]),RANK(טבלה9[[#This Row],[עזר מיון]],טבלה9[[#All],[עזר מיון]],1)+COUNTIF(טבלה9[[#This Row],[עזר מיון]]:OFFSET(טבלה9[[#This Row],[עזר מיון]],0,0),טבלה9[[#This Row],[עזר מיון]])-1,"")</f>
        <v>1</v>
      </c>
    </row>
    <row r="13" spans="2:11">
      <c r="C13" s="37" t="s">
        <v>65</v>
      </c>
      <c r="D13" s="36"/>
      <c r="E13" s="36"/>
      <c r="F13" s="36"/>
      <c r="G13" s="46"/>
      <c r="H13" s="52">
        <f>IF(טבלה9[[#This Row],[שם היחידה]]="","",COUNTIFS('רשימת מאגרים'!$H:$H,טבלה9[[#This Row],[שם היחידה]],'רשימת מאגרים'!$E:$E,"&lt;&gt;"))</f>
        <v>1</v>
      </c>
      <c r="I13" s="68" t="str">
        <f>IF(טבלה9[[#This Row],[שם היחידה]]&lt;&gt;"",המשרד,"")</f>
        <v>משרד המדע הטכנולוגיה והחלל</v>
      </c>
      <c r="J13" s="69">
        <f>IF(טבלה9[[#This Row],[שם היחידה]]&lt;&gt;"",SUMPRODUCT((טבלה9[[#This Row],[שם היחידה]]&gt;=טבלה9[[#All],[שם היחידה]])+0)+1,"")</f>
        <v>102</v>
      </c>
      <c r="K13" s="69">
        <f ca="1">IF(N(טבלה9[[#This Row],[עזר מיון]]),RANK(טבלה9[[#This Row],[עזר מיון]],טבלה9[[#All],[עזר מיון]],1)+COUNTIF(טבלה9[[#This Row],[עזר מיון]]:OFFSET(טבלה9[[#This Row],[עזר מיון]],0,0),טבלה9[[#This Row],[עזר מיון]])-1,"")</f>
        <v>3</v>
      </c>
    </row>
    <row r="14" spans="2:11">
      <c r="C14" s="37"/>
      <c r="D14" s="36"/>
      <c r="E14" s="36"/>
      <c r="F14" s="36"/>
      <c r="G14" s="46"/>
      <c r="H14" s="52" t="str">
        <f>IF(טבלה9[[#This Row],[שם היחידה]]="","",COUNTIFS('רשימת מאגרים'!$H:$H,טבלה9[[#This Row],[שם היחידה]],'רשימת מאגרים'!$E:$E,"&lt;&gt;"))</f>
        <v/>
      </c>
      <c r="I14" s="68" t="str">
        <f>IF(טבלה9[[#This Row],[שם היחידה]]&lt;&gt;"",המשרד,"")</f>
        <v/>
      </c>
      <c r="J14" s="69" t="str">
        <f>IF(טבלה9[[#This Row],[שם היחידה]]&lt;&gt;"",SUMPRODUCT((טבלה9[[#This Row],[שם היחידה]]&gt;=טבלה9[[#All],[שם היחידה]])+0)+1,"")</f>
        <v/>
      </c>
      <c r="K14" s="69" t="str">
        <f ca="1">IF(N(טבלה9[[#This Row],[עזר מיון]]),RANK(טבלה9[[#This Row],[עזר מיון]],טבלה9[[#All],[עזר מיון]],1)+COUNTIF(טבלה9[[#This Row],[עזר מיון]]:OFFSET(טבלה9[[#This Row],[עזר מיון]],0,0),טבלה9[[#This Row],[עזר מיון]])-1,"")</f>
        <v/>
      </c>
    </row>
    <row r="15" spans="2:11">
      <c r="C15" s="37"/>
      <c r="D15" s="36"/>
      <c r="E15" s="36"/>
      <c r="F15" s="36"/>
      <c r="G15" s="46"/>
      <c r="H15" s="52" t="str">
        <f>IF(טבלה9[[#This Row],[שם היחידה]]="","",COUNTIFS('רשימת מאגרים'!$H:$H,טבלה9[[#This Row],[שם היחידה]],'רשימת מאגרים'!$E:$E,"&lt;&gt;"))</f>
        <v/>
      </c>
      <c r="I15" s="68" t="str">
        <f>IF(טבלה9[[#This Row],[שם היחידה]]&lt;&gt;"",המשרד,"")</f>
        <v/>
      </c>
      <c r="J15" s="69" t="str">
        <f>IF(טבלה9[[#This Row],[שם היחידה]]&lt;&gt;"",SUMPRODUCT((טבלה9[[#This Row],[שם היחידה]]&gt;=טבלה9[[#All],[שם היחידה]])+0)+1,"")</f>
        <v/>
      </c>
      <c r="K15" s="69" t="str">
        <f ca="1">IF(N(טבלה9[[#This Row],[עזר מיון]]),RANK(טבלה9[[#This Row],[עזר מיון]],טבלה9[[#All],[עזר מיון]],1)+COUNTIF(טבלה9[[#This Row],[עזר מיון]]:OFFSET(טבלה9[[#This Row],[עזר מיון]],0,0),טבלה9[[#This Row],[עזר מיון]])-1,"")</f>
        <v/>
      </c>
    </row>
    <row r="16" spans="2:11">
      <c r="C16" s="37"/>
      <c r="D16" s="36"/>
      <c r="E16" s="36"/>
      <c r="F16" s="36"/>
      <c r="G16" s="46"/>
      <c r="H16" s="52" t="str">
        <f>IF(טבלה9[[#This Row],[שם היחידה]]="","",COUNTIFS('רשימת מאגרים'!$H:$H,טבלה9[[#This Row],[שם היחידה]],'רשימת מאגרים'!$E:$E,"&lt;&gt;"))</f>
        <v/>
      </c>
      <c r="I16" s="68" t="str">
        <f>IF(טבלה9[[#This Row],[שם היחידה]]&lt;&gt;"",המשרד,"")</f>
        <v/>
      </c>
      <c r="J16" s="69" t="str">
        <f>IF(טבלה9[[#This Row],[שם היחידה]]&lt;&gt;"",SUMPRODUCT((טבלה9[[#This Row],[שם היחידה]]&gt;=טבלה9[[#All],[שם היחידה]])+0)+1,"")</f>
        <v/>
      </c>
      <c r="K16" s="69" t="str">
        <f ca="1">IF(N(טבלה9[[#This Row],[עזר מיון]]),RANK(טבלה9[[#This Row],[עזר מיון]],טבלה9[[#All],[עזר מיון]],1)+COUNTIF(טבלה9[[#This Row],[עזר מיון]]:OFFSET(טבלה9[[#This Row],[עזר מיון]],0,0),טבלה9[[#This Row],[עזר מיון]])-1,"")</f>
        <v/>
      </c>
    </row>
    <row r="17" spans="3:11">
      <c r="C17" s="37"/>
      <c r="D17" s="36"/>
      <c r="E17" s="36"/>
      <c r="F17" s="36"/>
      <c r="G17" s="46"/>
      <c r="H17" s="52" t="str">
        <f>IF(טבלה9[[#This Row],[שם היחידה]]="","",COUNTIFS('רשימת מאגרים'!$H:$H,טבלה9[[#This Row],[שם היחידה]],'רשימת מאגרים'!$E:$E,"&lt;&gt;"))</f>
        <v/>
      </c>
      <c r="I17" s="68" t="str">
        <f>IF(טבלה9[[#This Row],[שם היחידה]]&lt;&gt;"",המשרד,"")</f>
        <v/>
      </c>
      <c r="J17" s="69" t="str">
        <f>IF(טבלה9[[#This Row],[שם היחידה]]&lt;&gt;"",SUMPRODUCT((טבלה9[[#This Row],[שם היחידה]]&gt;=טבלה9[[#All],[שם היחידה]])+0)+1,"")</f>
        <v/>
      </c>
      <c r="K17" s="69" t="str">
        <f ca="1">IF(N(טבלה9[[#This Row],[עזר מיון]]),RANK(טבלה9[[#This Row],[עזר מיון]],טבלה9[[#All],[עזר מיון]],1)+COUNTIF(טבלה9[[#This Row],[עזר מיון]]:OFFSET(טבלה9[[#This Row],[עזר מיון]],0,0),טבלה9[[#This Row],[עזר מיון]])-1,"")</f>
        <v/>
      </c>
    </row>
    <row r="18" spans="3:11">
      <c r="C18" s="37"/>
      <c r="D18" s="36"/>
      <c r="E18" s="36"/>
      <c r="F18" s="36"/>
      <c r="G18" s="46"/>
      <c r="H18" s="52" t="str">
        <f>IF(טבלה9[[#This Row],[שם היחידה]]="","",COUNTIFS('רשימת מאגרים'!$H:$H,טבלה9[[#This Row],[שם היחידה]],'רשימת מאגרים'!$E:$E,"&lt;&gt;"))</f>
        <v/>
      </c>
      <c r="I18" s="68" t="str">
        <f>IF(טבלה9[[#This Row],[שם היחידה]]&lt;&gt;"",המשרד,"")</f>
        <v/>
      </c>
      <c r="J18" s="69" t="str">
        <f>IF(טבלה9[[#This Row],[שם היחידה]]&lt;&gt;"",SUMPRODUCT((טבלה9[[#This Row],[שם היחידה]]&gt;=טבלה9[[#All],[שם היחידה]])+0)+1,"")</f>
        <v/>
      </c>
      <c r="K18" s="69" t="str">
        <f ca="1">IF(N(טבלה9[[#This Row],[עזר מיון]]),RANK(טבלה9[[#This Row],[עזר מיון]],טבלה9[[#All],[עזר מיון]],1)+COUNTIF(טבלה9[[#This Row],[עזר מיון]]:OFFSET(טבלה9[[#This Row],[עזר מיון]],0,0),טבלה9[[#This Row],[עזר מיון]])-1,"")</f>
        <v/>
      </c>
    </row>
    <row r="19" spans="3:11">
      <c r="C19" s="37"/>
      <c r="D19" s="36"/>
      <c r="E19" s="36"/>
      <c r="F19" s="36"/>
      <c r="G19" s="46"/>
      <c r="H19" s="52" t="str">
        <f>IF(טבלה9[[#This Row],[שם היחידה]]="","",COUNTIFS('רשימת מאגרים'!$H:$H,טבלה9[[#This Row],[שם היחידה]],'רשימת מאגרים'!$E:$E,"&lt;&gt;"))</f>
        <v/>
      </c>
      <c r="I19" s="68" t="str">
        <f>IF(טבלה9[[#This Row],[שם היחידה]]&lt;&gt;"",המשרד,"")</f>
        <v/>
      </c>
      <c r="J19" s="69" t="str">
        <f>IF(טבלה9[[#This Row],[שם היחידה]]&lt;&gt;"",SUMPRODUCT((טבלה9[[#This Row],[שם היחידה]]&gt;=טבלה9[[#All],[שם היחידה]])+0)+1,"")</f>
        <v/>
      </c>
      <c r="K19" s="69" t="str">
        <f ca="1">IF(N(טבלה9[[#This Row],[עזר מיון]]),RANK(טבלה9[[#This Row],[עזר מיון]],טבלה9[[#All],[עזר מיון]],1)+COUNTIF(טבלה9[[#This Row],[עזר מיון]]:OFFSET(טבלה9[[#This Row],[עזר מיון]],0,0),טבלה9[[#This Row],[עזר מיון]])-1,"")</f>
        <v/>
      </c>
    </row>
    <row r="20" spans="3:11">
      <c r="C20" s="37"/>
      <c r="D20" s="36"/>
      <c r="E20" s="36"/>
      <c r="F20" s="36"/>
      <c r="G20" s="46"/>
      <c r="H20" s="52" t="str">
        <f>IF(טבלה9[[#This Row],[שם היחידה]]="","",COUNTIFS('רשימת מאגרים'!$H:$H,טבלה9[[#This Row],[שם היחידה]],'רשימת מאגרים'!$E:$E,"&lt;&gt;"))</f>
        <v/>
      </c>
      <c r="I20" s="68" t="str">
        <f>IF(טבלה9[[#This Row],[שם היחידה]]&lt;&gt;"",המשרד,"")</f>
        <v/>
      </c>
      <c r="J20" s="69" t="str">
        <f>IF(טבלה9[[#This Row],[שם היחידה]]&lt;&gt;"",SUMPRODUCT((טבלה9[[#This Row],[שם היחידה]]&gt;=טבלה9[[#All],[שם היחידה]])+0)+1,"")</f>
        <v/>
      </c>
      <c r="K20" s="69" t="str">
        <f ca="1">IF(N(טבלה9[[#This Row],[עזר מיון]]),RANK(טבלה9[[#This Row],[עזר מיון]],טבלה9[[#All],[עזר מיון]],1)+COUNTIF(טבלה9[[#This Row],[עזר מיון]]:OFFSET(טבלה9[[#This Row],[עזר מיון]],0,0),טבלה9[[#This Row],[עזר מיון]])-1,"")</f>
        <v/>
      </c>
    </row>
    <row r="21" spans="3:11">
      <c r="C21" s="37"/>
      <c r="D21" s="36"/>
      <c r="E21" s="36"/>
      <c r="F21" s="36"/>
      <c r="G21" s="46"/>
      <c r="H21" s="52" t="str">
        <f>IF(טבלה9[[#This Row],[שם היחידה]]="","",COUNTIFS('רשימת מאגרים'!$H:$H,טבלה9[[#This Row],[שם היחידה]],'רשימת מאגרים'!$E:$E,"&lt;&gt;"))</f>
        <v/>
      </c>
      <c r="I21" s="68" t="str">
        <f>IF(טבלה9[[#This Row],[שם היחידה]]&lt;&gt;"",המשרד,"")</f>
        <v/>
      </c>
      <c r="J21" s="69" t="str">
        <f>IF(טבלה9[[#This Row],[שם היחידה]]&lt;&gt;"",SUMPRODUCT((טבלה9[[#This Row],[שם היחידה]]&gt;=טבלה9[[#All],[שם היחידה]])+0)+1,"")</f>
        <v/>
      </c>
      <c r="K21" s="69" t="str">
        <f ca="1">IF(N(טבלה9[[#This Row],[עזר מיון]]),RANK(טבלה9[[#This Row],[עזר מיון]],טבלה9[[#All],[עזר מיון]],1)+COUNTIF(טבלה9[[#This Row],[עזר מיון]]:OFFSET(טבלה9[[#This Row],[עזר מיון]],0,0),טבלה9[[#This Row],[עזר מיון]])-1,"")</f>
        <v/>
      </c>
    </row>
    <row r="22" spans="3:11">
      <c r="C22" s="37"/>
      <c r="D22" s="36"/>
      <c r="E22" s="36"/>
      <c r="F22" s="36"/>
      <c r="G22" s="46"/>
      <c r="H22" s="52" t="str">
        <f>IF(טבלה9[[#This Row],[שם היחידה]]="","",COUNTIFS('רשימת מאגרים'!$H:$H,טבלה9[[#This Row],[שם היחידה]],'רשימת מאגרים'!$E:$E,"&lt;&gt;"))</f>
        <v/>
      </c>
      <c r="I22" s="68" t="str">
        <f>IF(טבלה9[[#This Row],[שם היחידה]]&lt;&gt;"",המשרד,"")</f>
        <v/>
      </c>
      <c r="J22" s="69" t="str">
        <f>IF(טבלה9[[#This Row],[שם היחידה]]&lt;&gt;"",SUMPRODUCT((טבלה9[[#This Row],[שם היחידה]]&gt;=טבלה9[[#All],[שם היחידה]])+0)+1,"")</f>
        <v/>
      </c>
      <c r="K22" s="69" t="str">
        <f ca="1">IF(N(טבלה9[[#This Row],[עזר מיון]]),RANK(טבלה9[[#This Row],[עזר מיון]],טבלה9[[#All],[עזר מיון]],1)+COUNTIF(טבלה9[[#This Row],[עזר מיון]]:OFFSET(טבלה9[[#This Row],[עזר מיון]],0,0),טבלה9[[#This Row],[עזר מיון]])-1,"")</f>
        <v/>
      </c>
    </row>
    <row r="23" spans="3:11">
      <c r="C23" s="37"/>
      <c r="D23" s="36"/>
      <c r="E23" s="36"/>
      <c r="F23" s="36"/>
      <c r="G23" s="46"/>
      <c r="H23" s="52" t="str">
        <f>IF(טבלה9[[#This Row],[שם היחידה]]="","",COUNTIFS('רשימת מאגרים'!$H:$H,טבלה9[[#This Row],[שם היחידה]],'רשימת מאגרים'!$E:$E,"&lt;&gt;"))</f>
        <v/>
      </c>
      <c r="I23" s="68" t="str">
        <f>IF(טבלה9[[#This Row],[שם היחידה]]&lt;&gt;"",המשרד,"")</f>
        <v/>
      </c>
      <c r="J23" s="69" t="str">
        <f>IF(טבלה9[[#This Row],[שם היחידה]]&lt;&gt;"",SUMPRODUCT((טבלה9[[#This Row],[שם היחידה]]&gt;=טבלה9[[#All],[שם היחידה]])+0)+1,"")</f>
        <v/>
      </c>
      <c r="K23" s="69" t="str">
        <f ca="1">IF(N(טבלה9[[#This Row],[עזר מיון]]),RANK(טבלה9[[#This Row],[עזר מיון]],טבלה9[[#All],[עזר מיון]],1)+COUNTIF(טבלה9[[#This Row],[עזר מיון]]:OFFSET(טבלה9[[#This Row],[עזר מיון]],0,0),טבלה9[[#This Row],[עזר מיון]])-1,"")</f>
        <v/>
      </c>
    </row>
    <row r="24" spans="3:11">
      <c r="C24" s="37"/>
      <c r="D24" s="36"/>
      <c r="E24" s="36"/>
      <c r="F24" s="36"/>
      <c r="G24" s="46"/>
      <c r="H24" s="52" t="str">
        <f>IF(טבלה9[[#This Row],[שם היחידה]]="","",COUNTIFS('רשימת מאגרים'!$H:$H,טבלה9[[#This Row],[שם היחידה]],'רשימת מאגרים'!$E:$E,"&lt;&gt;"))</f>
        <v/>
      </c>
      <c r="I24" s="68" t="str">
        <f>IF(טבלה9[[#This Row],[שם היחידה]]&lt;&gt;"",המשרד,"")</f>
        <v/>
      </c>
      <c r="J24" s="69" t="str">
        <f>IF(טבלה9[[#This Row],[שם היחידה]]&lt;&gt;"",SUMPRODUCT((טבלה9[[#This Row],[שם היחידה]]&gt;=טבלה9[[#All],[שם היחידה]])+0)+1,"")</f>
        <v/>
      </c>
      <c r="K24" s="69" t="str">
        <f ca="1">IF(N(טבלה9[[#This Row],[עזר מיון]]),RANK(טבלה9[[#This Row],[עזר מיון]],טבלה9[[#All],[עזר מיון]],1)+COUNTIF(טבלה9[[#This Row],[עזר מיון]]:OFFSET(טבלה9[[#This Row],[עזר מיון]],0,0),טבלה9[[#This Row],[עזר מיון]])-1,"")</f>
        <v/>
      </c>
    </row>
    <row r="25" spans="3:11">
      <c r="C25" s="37"/>
      <c r="D25" s="36"/>
      <c r="E25" s="36"/>
      <c r="F25" s="36"/>
      <c r="G25" s="46"/>
      <c r="H25" s="52" t="str">
        <f>IF(טבלה9[[#This Row],[שם היחידה]]="","",COUNTIFS('רשימת מאגרים'!$H:$H,טבלה9[[#This Row],[שם היחידה]],'רשימת מאגרים'!$E:$E,"&lt;&gt;"))</f>
        <v/>
      </c>
      <c r="I25" s="68" t="str">
        <f>IF(טבלה9[[#This Row],[שם היחידה]]&lt;&gt;"",המשרד,"")</f>
        <v/>
      </c>
      <c r="J25" s="69" t="str">
        <f>IF(טבלה9[[#This Row],[שם היחידה]]&lt;&gt;"",SUMPRODUCT((טבלה9[[#This Row],[שם היחידה]]&gt;=טבלה9[[#All],[שם היחידה]])+0)+1,"")</f>
        <v/>
      </c>
      <c r="K25" s="69" t="str">
        <f ca="1">IF(N(טבלה9[[#This Row],[עזר מיון]]),RANK(טבלה9[[#This Row],[עזר מיון]],טבלה9[[#All],[עזר מיון]],1)+COUNTIF(טבלה9[[#This Row],[עזר מיון]]:OFFSET(טבלה9[[#This Row],[עזר מיון]],0,0),טבלה9[[#This Row],[עזר מיון]])-1,"")</f>
        <v/>
      </c>
    </row>
    <row r="26" spans="3:11">
      <c r="C26" s="37"/>
      <c r="D26" s="36"/>
      <c r="E26" s="36"/>
      <c r="F26" s="36"/>
      <c r="G26" s="46"/>
      <c r="H26" s="52" t="str">
        <f>IF(טבלה9[[#This Row],[שם היחידה]]="","",COUNTIFS('רשימת מאגרים'!$H:$H,טבלה9[[#This Row],[שם היחידה]],'רשימת מאגרים'!$E:$E,"&lt;&gt;"))</f>
        <v/>
      </c>
      <c r="I26" s="68" t="str">
        <f>IF(טבלה9[[#This Row],[שם היחידה]]&lt;&gt;"",המשרד,"")</f>
        <v/>
      </c>
      <c r="J26" s="69" t="str">
        <f>IF(טבלה9[[#This Row],[שם היחידה]]&lt;&gt;"",SUMPRODUCT((טבלה9[[#This Row],[שם היחידה]]&gt;=טבלה9[[#All],[שם היחידה]])+0)+1,"")</f>
        <v/>
      </c>
      <c r="K26" s="69" t="str">
        <f ca="1">IF(N(טבלה9[[#This Row],[עזר מיון]]),RANK(טבלה9[[#This Row],[עזר מיון]],טבלה9[[#All],[עזר מיון]],1)+COUNTIF(טבלה9[[#This Row],[עזר מיון]]:OFFSET(טבלה9[[#This Row],[עזר מיון]],0,0),טבלה9[[#This Row],[עזר מיון]])-1,"")</f>
        <v/>
      </c>
    </row>
    <row r="27" spans="3:11">
      <c r="C27" s="37"/>
      <c r="D27" s="36"/>
      <c r="E27" s="36"/>
      <c r="F27" s="36"/>
      <c r="G27" s="46"/>
      <c r="H27" s="52" t="str">
        <f>IF(טבלה9[[#This Row],[שם היחידה]]="","",COUNTIFS('רשימת מאגרים'!$H:$H,טבלה9[[#This Row],[שם היחידה]],'רשימת מאגרים'!$E:$E,"&lt;&gt;"))</f>
        <v/>
      </c>
      <c r="I27" s="68" t="str">
        <f>IF(טבלה9[[#This Row],[שם היחידה]]&lt;&gt;"",המשרד,"")</f>
        <v/>
      </c>
      <c r="J27" s="69" t="str">
        <f>IF(טבלה9[[#This Row],[שם היחידה]]&lt;&gt;"",SUMPRODUCT((טבלה9[[#This Row],[שם היחידה]]&gt;=טבלה9[[#All],[שם היחידה]])+0)+1,"")</f>
        <v/>
      </c>
      <c r="K27" s="69" t="str">
        <f ca="1">IF(N(טבלה9[[#This Row],[עזר מיון]]),RANK(טבלה9[[#This Row],[עזר מיון]],טבלה9[[#All],[עזר מיון]],1)+COUNTIF(טבלה9[[#This Row],[עזר מיון]]:OFFSET(טבלה9[[#This Row],[עזר מיון]],0,0),טבלה9[[#This Row],[עזר מיון]])-1,"")</f>
        <v/>
      </c>
    </row>
    <row r="28" spans="3:11">
      <c r="C28" s="37"/>
      <c r="D28" s="36"/>
      <c r="E28" s="36"/>
      <c r="F28" s="36"/>
      <c r="G28" s="46"/>
      <c r="H28" s="52" t="str">
        <f>IF(טבלה9[[#This Row],[שם היחידה]]="","",COUNTIFS('רשימת מאגרים'!$H:$H,טבלה9[[#This Row],[שם היחידה]],'רשימת מאגרים'!$E:$E,"&lt;&gt;"))</f>
        <v/>
      </c>
      <c r="I28" s="68" t="str">
        <f>IF(טבלה9[[#This Row],[שם היחידה]]&lt;&gt;"",המשרד,"")</f>
        <v/>
      </c>
      <c r="J28" s="69" t="str">
        <f>IF(טבלה9[[#This Row],[שם היחידה]]&lt;&gt;"",SUMPRODUCT((טבלה9[[#This Row],[שם היחידה]]&gt;=טבלה9[[#All],[שם היחידה]])+0)+1,"")</f>
        <v/>
      </c>
      <c r="K28" s="69" t="str">
        <f ca="1">IF(N(טבלה9[[#This Row],[עזר מיון]]),RANK(טבלה9[[#This Row],[עזר מיון]],טבלה9[[#All],[עזר מיון]],1)+COUNTIF(טבלה9[[#This Row],[עזר מיון]]:OFFSET(טבלה9[[#This Row],[עזר מיון]],0,0),טבלה9[[#This Row],[עזר מיון]])-1,"")</f>
        <v/>
      </c>
    </row>
    <row r="29" spans="3:11">
      <c r="C29" s="37"/>
      <c r="D29" s="36"/>
      <c r="E29" s="36"/>
      <c r="F29" s="36"/>
      <c r="G29" s="46"/>
      <c r="H29" s="52" t="str">
        <f>IF(טבלה9[[#This Row],[שם היחידה]]="","",COUNTIFS('רשימת מאגרים'!$H:$H,טבלה9[[#This Row],[שם היחידה]],'רשימת מאגרים'!$E:$E,"&lt;&gt;"))</f>
        <v/>
      </c>
      <c r="I29" s="68" t="str">
        <f>IF(טבלה9[[#This Row],[שם היחידה]]&lt;&gt;"",המשרד,"")</f>
        <v/>
      </c>
      <c r="J29" s="69" t="str">
        <f>IF(טבלה9[[#This Row],[שם היחידה]]&lt;&gt;"",SUMPRODUCT((טבלה9[[#This Row],[שם היחידה]]&gt;=טבלה9[[#All],[שם היחידה]])+0)+1,"")</f>
        <v/>
      </c>
      <c r="K29" s="69" t="str">
        <f ca="1">IF(N(טבלה9[[#This Row],[עזר מיון]]),RANK(טבלה9[[#This Row],[עזר מיון]],טבלה9[[#All],[עזר מיון]],1)+COUNTIF(טבלה9[[#This Row],[עזר מיון]]:OFFSET(טבלה9[[#This Row],[עזר מיון]],0,0),טבלה9[[#This Row],[עזר מיון]])-1,"")</f>
        <v/>
      </c>
    </row>
    <row r="30" spans="3:11">
      <c r="C30" s="37"/>
      <c r="D30" s="36"/>
      <c r="E30" s="36"/>
      <c r="F30" s="36"/>
      <c r="G30" s="46"/>
      <c r="H30" s="52" t="str">
        <f>IF(טבלה9[[#This Row],[שם היחידה]]="","",COUNTIFS('רשימת מאגרים'!$H:$H,טבלה9[[#This Row],[שם היחידה]],'רשימת מאגרים'!$E:$E,"&lt;&gt;"))</f>
        <v/>
      </c>
      <c r="I30" s="68" t="str">
        <f>IF(טבלה9[[#This Row],[שם היחידה]]&lt;&gt;"",המשרד,"")</f>
        <v/>
      </c>
      <c r="J30" s="69" t="str">
        <f>IF(טבלה9[[#This Row],[שם היחידה]]&lt;&gt;"",SUMPRODUCT((טבלה9[[#This Row],[שם היחידה]]&gt;=טבלה9[[#All],[שם היחידה]])+0)+1,"")</f>
        <v/>
      </c>
      <c r="K30" s="69" t="str">
        <f ca="1">IF(N(טבלה9[[#This Row],[עזר מיון]]),RANK(טבלה9[[#This Row],[עזר מיון]],טבלה9[[#All],[עזר מיון]],1)+COUNTIF(טבלה9[[#This Row],[עזר מיון]]:OFFSET(טבלה9[[#This Row],[עזר מיון]],0,0),טבלה9[[#This Row],[עזר מיון]])-1,"")</f>
        <v/>
      </c>
    </row>
    <row r="31" spans="3:11">
      <c r="C31" s="37"/>
      <c r="D31" s="36"/>
      <c r="E31" s="36"/>
      <c r="F31" s="36"/>
      <c r="G31" s="46"/>
      <c r="H31" s="52" t="str">
        <f>IF(טבלה9[[#This Row],[שם היחידה]]="","",COUNTIFS('רשימת מאגרים'!$H:$H,טבלה9[[#This Row],[שם היחידה]],'רשימת מאגרים'!$E:$E,"&lt;&gt;"))</f>
        <v/>
      </c>
      <c r="I31" s="68" t="str">
        <f>IF(טבלה9[[#This Row],[שם היחידה]]&lt;&gt;"",המשרד,"")</f>
        <v/>
      </c>
      <c r="J31" s="69" t="str">
        <f>IF(טבלה9[[#This Row],[שם היחידה]]&lt;&gt;"",SUMPRODUCT((טבלה9[[#This Row],[שם היחידה]]&gt;=טבלה9[[#All],[שם היחידה]])+0)+1,"")</f>
        <v/>
      </c>
      <c r="K31" s="69" t="str">
        <f ca="1">IF(N(טבלה9[[#This Row],[עזר מיון]]),RANK(טבלה9[[#This Row],[עזר מיון]],טבלה9[[#All],[עזר מיון]],1)+COUNTIF(טבלה9[[#This Row],[עזר מיון]]:OFFSET(טבלה9[[#This Row],[עזר מיון]],0,0),טבלה9[[#This Row],[עזר מיון]])-1,"")</f>
        <v/>
      </c>
    </row>
    <row r="32" spans="3:11">
      <c r="C32" s="37"/>
      <c r="D32" s="36"/>
      <c r="E32" s="36"/>
      <c r="F32" s="36"/>
      <c r="G32" s="46"/>
      <c r="H32" s="52" t="str">
        <f>IF(טבלה9[[#This Row],[שם היחידה]]="","",COUNTIFS('רשימת מאגרים'!$H:$H,טבלה9[[#This Row],[שם היחידה]],'רשימת מאגרים'!$E:$E,"&lt;&gt;"))</f>
        <v/>
      </c>
      <c r="I32" s="68" t="str">
        <f>IF(טבלה9[[#This Row],[שם היחידה]]&lt;&gt;"",המשרד,"")</f>
        <v/>
      </c>
      <c r="J32" s="69" t="str">
        <f>IF(טבלה9[[#This Row],[שם היחידה]]&lt;&gt;"",SUMPRODUCT((טבלה9[[#This Row],[שם היחידה]]&gt;=טבלה9[[#All],[שם היחידה]])+0)+1,"")</f>
        <v/>
      </c>
      <c r="K32" s="69" t="str">
        <f ca="1">IF(N(טבלה9[[#This Row],[עזר מיון]]),RANK(טבלה9[[#This Row],[עזר מיון]],טבלה9[[#All],[עזר מיון]],1)+COUNTIF(טבלה9[[#This Row],[עזר מיון]]:OFFSET(טבלה9[[#This Row],[עזר מיון]],0,0),טבלה9[[#This Row],[עזר מיון]])-1,"")</f>
        <v/>
      </c>
    </row>
    <row r="33" spans="3:11">
      <c r="C33" s="37"/>
      <c r="D33" s="36"/>
      <c r="E33" s="36"/>
      <c r="F33" s="36"/>
      <c r="G33" s="46"/>
      <c r="H33" s="52" t="str">
        <f>IF(טבלה9[[#This Row],[שם היחידה]]="","",COUNTIFS('רשימת מאגרים'!$H:$H,טבלה9[[#This Row],[שם היחידה]],'רשימת מאגרים'!$E:$E,"&lt;&gt;"))</f>
        <v/>
      </c>
      <c r="I33" s="68" t="str">
        <f>IF(טבלה9[[#This Row],[שם היחידה]]&lt;&gt;"",המשרד,"")</f>
        <v/>
      </c>
      <c r="J33" s="69" t="str">
        <f>IF(טבלה9[[#This Row],[שם היחידה]]&lt;&gt;"",SUMPRODUCT((טבלה9[[#This Row],[שם היחידה]]&gt;=טבלה9[[#All],[שם היחידה]])+0)+1,"")</f>
        <v/>
      </c>
      <c r="K33" s="69" t="str">
        <f ca="1">IF(N(טבלה9[[#This Row],[עזר מיון]]),RANK(טבלה9[[#This Row],[עזר מיון]],טבלה9[[#All],[עזר מיון]],1)+COUNTIF(טבלה9[[#This Row],[עזר מיון]]:OFFSET(טבלה9[[#This Row],[עזר מיון]],0,0),טבלה9[[#This Row],[עזר מיון]])-1,"")</f>
        <v/>
      </c>
    </row>
    <row r="34" spans="3:11">
      <c r="C34" s="37"/>
      <c r="D34" s="36"/>
      <c r="E34" s="36"/>
      <c r="F34" s="36"/>
      <c r="G34" s="46"/>
      <c r="H34" s="52" t="str">
        <f>IF(טבלה9[[#This Row],[שם היחידה]]="","",COUNTIFS('רשימת מאגרים'!$H:$H,טבלה9[[#This Row],[שם היחידה]],'רשימת מאגרים'!$E:$E,"&lt;&gt;"))</f>
        <v/>
      </c>
      <c r="I34" s="68" t="str">
        <f>IF(טבלה9[[#This Row],[שם היחידה]]&lt;&gt;"",המשרד,"")</f>
        <v/>
      </c>
      <c r="J34" s="69" t="str">
        <f>IF(טבלה9[[#This Row],[שם היחידה]]&lt;&gt;"",SUMPRODUCT((טבלה9[[#This Row],[שם היחידה]]&gt;=טבלה9[[#All],[שם היחידה]])+0)+1,"")</f>
        <v/>
      </c>
      <c r="K34" s="69" t="str">
        <f ca="1">IF(N(טבלה9[[#This Row],[עזר מיון]]),RANK(טבלה9[[#This Row],[עזר מיון]],טבלה9[[#All],[עזר מיון]],1)+COUNTIF(טבלה9[[#This Row],[עזר מיון]]:OFFSET(טבלה9[[#This Row],[עזר מיון]],0,0),טבלה9[[#This Row],[עזר מיון]])-1,"")</f>
        <v/>
      </c>
    </row>
    <row r="35" spans="3:11">
      <c r="C35" s="37"/>
      <c r="D35" s="36"/>
      <c r="E35" s="36"/>
      <c r="F35" s="36"/>
      <c r="G35" s="46"/>
      <c r="H35" s="52" t="str">
        <f>IF(טבלה9[[#This Row],[שם היחידה]]="","",COUNTIFS('רשימת מאגרים'!$H:$H,טבלה9[[#This Row],[שם היחידה]],'רשימת מאגרים'!$E:$E,"&lt;&gt;"))</f>
        <v/>
      </c>
      <c r="I35" s="68" t="str">
        <f>IF(טבלה9[[#This Row],[שם היחידה]]&lt;&gt;"",המשרד,"")</f>
        <v/>
      </c>
      <c r="J35" s="69" t="str">
        <f>IF(טבלה9[[#This Row],[שם היחידה]]&lt;&gt;"",SUMPRODUCT((טבלה9[[#This Row],[שם היחידה]]&gt;=טבלה9[[#All],[שם היחידה]])+0)+1,"")</f>
        <v/>
      </c>
      <c r="K35" s="69" t="str">
        <f ca="1">IF(N(טבלה9[[#This Row],[עזר מיון]]),RANK(טבלה9[[#This Row],[עזר מיון]],טבלה9[[#All],[עזר מיון]],1)+COUNTIF(טבלה9[[#This Row],[עזר מיון]]:OFFSET(טבלה9[[#This Row],[עזר מיון]],0,0),טבלה9[[#This Row],[עזר מיון]])-1,"")</f>
        <v/>
      </c>
    </row>
    <row r="36" spans="3:11">
      <c r="C36" s="37"/>
      <c r="D36" s="36"/>
      <c r="E36" s="36"/>
      <c r="F36" s="36"/>
      <c r="G36" s="46"/>
      <c r="H36" s="52" t="str">
        <f>IF(טבלה9[[#This Row],[שם היחידה]]="","",COUNTIFS('רשימת מאגרים'!$H:$H,טבלה9[[#This Row],[שם היחידה]],'רשימת מאגרים'!$E:$E,"&lt;&gt;"))</f>
        <v/>
      </c>
      <c r="I36" s="68" t="str">
        <f>IF(טבלה9[[#This Row],[שם היחידה]]&lt;&gt;"",המשרד,"")</f>
        <v/>
      </c>
      <c r="J36" s="69" t="str">
        <f>IF(טבלה9[[#This Row],[שם היחידה]]&lt;&gt;"",SUMPRODUCT((טבלה9[[#This Row],[שם היחידה]]&gt;=טבלה9[[#All],[שם היחידה]])+0)+1,"")</f>
        <v/>
      </c>
      <c r="K36" s="69" t="str">
        <f ca="1">IF(N(טבלה9[[#This Row],[עזר מיון]]),RANK(טבלה9[[#This Row],[עזר מיון]],טבלה9[[#All],[עזר מיון]],1)+COUNTIF(טבלה9[[#This Row],[עזר מיון]]:OFFSET(טבלה9[[#This Row],[עזר מיון]],0,0),טבלה9[[#This Row],[עזר מיון]])-1,"")</f>
        <v/>
      </c>
    </row>
    <row r="37" spans="3:11">
      <c r="C37" s="37"/>
      <c r="D37" s="36"/>
      <c r="E37" s="36"/>
      <c r="F37" s="36"/>
      <c r="G37" s="46"/>
      <c r="H37" s="52" t="str">
        <f>IF(טבלה9[[#This Row],[שם היחידה]]="","",COUNTIFS('רשימת מאגרים'!$H:$H,טבלה9[[#This Row],[שם היחידה]],'רשימת מאגרים'!$E:$E,"&lt;&gt;"))</f>
        <v/>
      </c>
      <c r="I37" s="68" t="str">
        <f>IF(טבלה9[[#This Row],[שם היחידה]]&lt;&gt;"",המשרד,"")</f>
        <v/>
      </c>
      <c r="J37" s="69" t="str">
        <f>IF(טבלה9[[#This Row],[שם היחידה]]&lt;&gt;"",SUMPRODUCT((טבלה9[[#This Row],[שם היחידה]]&gt;=טבלה9[[#All],[שם היחידה]])+0)+1,"")</f>
        <v/>
      </c>
      <c r="K37" s="69" t="str">
        <f ca="1">IF(N(טבלה9[[#This Row],[עזר מיון]]),RANK(טבלה9[[#This Row],[עזר מיון]],טבלה9[[#All],[עזר מיון]],1)+COUNTIF(טבלה9[[#This Row],[עזר מיון]]:OFFSET(טבלה9[[#This Row],[עזר מיון]],0,0),טבלה9[[#This Row],[עזר מיון]])-1,"")</f>
        <v/>
      </c>
    </row>
    <row r="38" spans="3:11">
      <c r="C38" s="37"/>
      <c r="D38" s="36"/>
      <c r="E38" s="36"/>
      <c r="F38" s="36"/>
      <c r="G38" s="46"/>
      <c r="H38" s="52" t="str">
        <f>IF(טבלה9[[#This Row],[שם היחידה]]="","",COUNTIFS('רשימת מאגרים'!$H:$H,טבלה9[[#This Row],[שם היחידה]],'רשימת מאגרים'!$E:$E,"&lt;&gt;"))</f>
        <v/>
      </c>
      <c r="I38" s="68" t="str">
        <f>IF(טבלה9[[#This Row],[שם היחידה]]&lt;&gt;"",המשרד,"")</f>
        <v/>
      </c>
      <c r="J38" s="69" t="str">
        <f>IF(טבלה9[[#This Row],[שם היחידה]]&lt;&gt;"",SUMPRODUCT((טבלה9[[#This Row],[שם היחידה]]&gt;=טבלה9[[#All],[שם היחידה]])+0)+1,"")</f>
        <v/>
      </c>
      <c r="K38" s="69" t="str">
        <f ca="1">IF(N(טבלה9[[#This Row],[עזר מיון]]),RANK(טבלה9[[#This Row],[עזר מיון]],טבלה9[[#All],[עזר מיון]],1)+COUNTIF(טבלה9[[#This Row],[עזר מיון]]:OFFSET(טבלה9[[#This Row],[עזר מיון]],0,0),טבלה9[[#This Row],[עזר מיון]])-1,"")</f>
        <v/>
      </c>
    </row>
    <row r="39" spans="3:11">
      <c r="C39" s="37"/>
      <c r="D39" s="36"/>
      <c r="E39" s="36"/>
      <c r="F39" s="36"/>
      <c r="G39" s="46"/>
      <c r="H39" s="52" t="str">
        <f>IF(טבלה9[[#This Row],[שם היחידה]]="","",COUNTIFS('רשימת מאגרים'!$H:$H,טבלה9[[#This Row],[שם היחידה]],'רשימת מאגרים'!$E:$E,"&lt;&gt;"))</f>
        <v/>
      </c>
      <c r="I39" s="68" t="str">
        <f>IF(טבלה9[[#This Row],[שם היחידה]]&lt;&gt;"",המשרד,"")</f>
        <v/>
      </c>
      <c r="J39" s="69" t="str">
        <f>IF(טבלה9[[#This Row],[שם היחידה]]&lt;&gt;"",SUMPRODUCT((טבלה9[[#This Row],[שם היחידה]]&gt;=טבלה9[[#All],[שם היחידה]])+0)+1,"")</f>
        <v/>
      </c>
      <c r="K39" s="69" t="str">
        <f ca="1">IF(N(טבלה9[[#This Row],[עזר מיון]]),RANK(טבלה9[[#This Row],[עזר מיון]],טבלה9[[#All],[עזר מיון]],1)+COUNTIF(טבלה9[[#This Row],[עזר מיון]]:OFFSET(טבלה9[[#This Row],[עזר מיון]],0,0),טבלה9[[#This Row],[עזר מיון]])-1,"")</f>
        <v/>
      </c>
    </row>
    <row r="40" spans="3:11">
      <c r="C40" s="37"/>
      <c r="D40" s="36"/>
      <c r="E40" s="36"/>
      <c r="F40" s="36"/>
      <c r="G40" s="46"/>
      <c r="H40" s="52" t="str">
        <f>IF(טבלה9[[#This Row],[שם היחידה]]="","",COUNTIFS('רשימת מאגרים'!$H:$H,טבלה9[[#This Row],[שם היחידה]],'רשימת מאגרים'!$E:$E,"&lt;&gt;"))</f>
        <v/>
      </c>
      <c r="I40" s="68" t="str">
        <f>IF(טבלה9[[#This Row],[שם היחידה]]&lt;&gt;"",המשרד,"")</f>
        <v/>
      </c>
      <c r="J40" s="69" t="str">
        <f>IF(טבלה9[[#This Row],[שם היחידה]]&lt;&gt;"",SUMPRODUCT((טבלה9[[#This Row],[שם היחידה]]&gt;=טבלה9[[#All],[שם היחידה]])+0)+1,"")</f>
        <v/>
      </c>
      <c r="K40" s="69" t="str">
        <f ca="1">IF(N(טבלה9[[#This Row],[עזר מיון]]),RANK(טבלה9[[#This Row],[עזר מיון]],טבלה9[[#All],[עזר מיון]],1)+COUNTIF(טבלה9[[#This Row],[עזר מיון]]:OFFSET(טבלה9[[#This Row],[עזר מיון]],0,0),טבלה9[[#This Row],[עזר מיון]])-1,"")</f>
        <v/>
      </c>
    </row>
    <row r="41" spans="3:11">
      <c r="C41" s="37"/>
      <c r="D41" s="36"/>
      <c r="E41" s="36"/>
      <c r="F41" s="36"/>
      <c r="G41" s="46"/>
      <c r="H41" s="52" t="str">
        <f>IF(טבלה9[[#This Row],[שם היחידה]]="","",COUNTIFS('רשימת מאגרים'!$H:$H,טבלה9[[#This Row],[שם היחידה]],'רשימת מאגרים'!$E:$E,"&lt;&gt;"))</f>
        <v/>
      </c>
      <c r="I41" s="68" t="str">
        <f>IF(טבלה9[[#This Row],[שם היחידה]]&lt;&gt;"",המשרד,"")</f>
        <v/>
      </c>
      <c r="J41" s="69" t="str">
        <f>IF(טבלה9[[#This Row],[שם היחידה]]&lt;&gt;"",SUMPRODUCT((טבלה9[[#This Row],[שם היחידה]]&gt;=טבלה9[[#All],[שם היחידה]])+0)+1,"")</f>
        <v/>
      </c>
      <c r="K41" s="69" t="str">
        <f ca="1">IF(N(טבלה9[[#This Row],[עזר מיון]]),RANK(טבלה9[[#This Row],[עזר מיון]],טבלה9[[#All],[עזר מיון]],1)+COUNTIF(טבלה9[[#This Row],[עזר מיון]]:OFFSET(טבלה9[[#This Row],[עזר מיון]],0,0),טבלה9[[#This Row],[עזר מיון]])-1,"")</f>
        <v/>
      </c>
    </row>
    <row r="42" spans="3:11">
      <c r="C42" s="37"/>
      <c r="D42" s="36"/>
      <c r="E42" s="36"/>
      <c r="F42" s="36"/>
      <c r="G42" s="46"/>
      <c r="H42" s="52" t="str">
        <f>IF(טבלה9[[#This Row],[שם היחידה]]="","",COUNTIFS('רשימת מאגרים'!$H:$H,טבלה9[[#This Row],[שם היחידה]],'רשימת מאגרים'!$E:$E,"&lt;&gt;"))</f>
        <v/>
      </c>
      <c r="I42" s="68" t="str">
        <f>IF(טבלה9[[#This Row],[שם היחידה]]&lt;&gt;"",המשרד,"")</f>
        <v/>
      </c>
      <c r="J42" s="69" t="str">
        <f>IF(טבלה9[[#This Row],[שם היחידה]]&lt;&gt;"",SUMPRODUCT((טבלה9[[#This Row],[שם היחידה]]&gt;=טבלה9[[#All],[שם היחידה]])+0)+1,"")</f>
        <v/>
      </c>
      <c r="K42" s="69" t="str">
        <f ca="1">IF(N(טבלה9[[#This Row],[עזר מיון]]),RANK(טבלה9[[#This Row],[עזר מיון]],טבלה9[[#All],[עזר מיון]],1)+COUNTIF(טבלה9[[#This Row],[עזר מיון]]:OFFSET(טבלה9[[#This Row],[עזר מיון]],0,0),טבלה9[[#This Row],[עזר מיון]])-1,"")</f>
        <v/>
      </c>
    </row>
    <row r="43" spans="3:11">
      <c r="C43" s="37"/>
      <c r="D43" s="36"/>
      <c r="E43" s="36"/>
      <c r="F43" s="36"/>
      <c r="G43" s="46"/>
      <c r="H43" s="52" t="str">
        <f>IF(טבלה9[[#This Row],[שם היחידה]]="","",COUNTIFS('רשימת מאגרים'!$H:$H,טבלה9[[#This Row],[שם היחידה]],'רשימת מאגרים'!$E:$E,"&lt;&gt;"))</f>
        <v/>
      </c>
      <c r="I43" s="68" t="str">
        <f>IF(טבלה9[[#This Row],[שם היחידה]]&lt;&gt;"",המשרד,"")</f>
        <v/>
      </c>
      <c r="J43" s="69" t="str">
        <f>IF(טבלה9[[#This Row],[שם היחידה]]&lt;&gt;"",SUMPRODUCT((טבלה9[[#This Row],[שם היחידה]]&gt;=טבלה9[[#All],[שם היחידה]])+0)+1,"")</f>
        <v/>
      </c>
      <c r="K43" s="69" t="str">
        <f ca="1">IF(N(טבלה9[[#This Row],[עזר מיון]]),RANK(טבלה9[[#This Row],[עזר מיון]],טבלה9[[#All],[עזר מיון]],1)+COUNTIF(טבלה9[[#This Row],[עזר מיון]]:OFFSET(טבלה9[[#This Row],[עזר מיון]],0,0),טבלה9[[#This Row],[עזר מיון]])-1,"")</f>
        <v/>
      </c>
    </row>
    <row r="44" spans="3:11">
      <c r="C44" s="37"/>
      <c r="D44" s="36"/>
      <c r="E44" s="36"/>
      <c r="F44" s="36"/>
      <c r="G44" s="46"/>
      <c r="H44" s="52" t="str">
        <f>IF(טבלה9[[#This Row],[שם היחידה]]="","",COUNTIFS('רשימת מאגרים'!$H:$H,טבלה9[[#This Row],[שם היחידה]],'רשימת מאגרים'!$E:$E,"&lt;&gt;"))</f>
        <v/>
      </c>
      <c r="I44" s="68" t="str">
        <f>IF(טבלה9[[#This Row],[שם היחידה]]&lt;&gt;"",המשרד,"")</f>
        <v/>
      </c>
      <c r="J44" s="69" t="str">
        <f>IF(טבלה9[[#This Row],[שם היחידה]]&lt;&gt;"",SUMPRODUCT((טבלה9[[#This Row],[שם היחידה]]&gt;=טבלה9[[#All],[שם היחידה]])+0)+1,"")</f>
        <v/>
      </c>
      <c r="K44" s="69" t="str">
        <f ca="1">IF(N(טבלה9[[#This Row],[עזר מיון]]),RANK(טבלה9[[#This Row],[עזר מיון]],טבלה9[[#All],[עזר מיון]],1)+COUNTIF(טבלה9[[#This Row],[עזר מיון]]:OFFSET(טבלה9[[#This Row],[עזר מיון]],0,0),טבלה9[[#This Row],[עזר מיון]])-1,"")</f>
        <v/>
      </c>
    </row>
    <row r="45" spans="3:11">
      <c r="C45" s="37"/>
      <c r="D45" s="36"/>
      <c r="E45" s="36"/>
      <c r="F45" s="36"/>
      <c r="G45" s="46"/>
      <c r="H45" s="52" t="str">
        <f>IF(טבלה9[[#This Row],[שם היחידה]]="","",COUNTIFS('רשימת מאגרים'!$H:$H,טבלה9[[#This Row],[שם היחידה]],'רשימת מאגרים'!$E:$E,"&lt;&gt;"))</f>
        <v/>
      </c>
      <c r="I45" s="68" t="str">
        <f>IF(טבלה9[[#This Row],[שם היחידה]]&lt;&gt;"",המשרד,"")</f>
        <v/>
      </c>
      <c r="J45" s="69" t="str">
        <f>IF(טבלה9[[#This Row],[שם היחידה]]&lt;&gt;"",SUMPRODUCT((טבלה9[[#This Row],[שם היחידה]]&gt;=טבלה9[[#All],[שם היחידה]])+0)+1,"")</f>
        <v/>
      </c>
      <c r="K45" s="69" t="str">
        <f ca="1">IF(N(טבלה9[[#This Row],[עזר מיון]]),RANK(טבלה9[[#This Row],[עזר מיון]],טבלה9[[#All],[עזר מיון]],1)+COUNTIF(טבלה9[[#This Row],[עזר מיון]]:OFFSET(טבלה9[[#This Row],[עזר מיון]],0,0),טבלה9[[#This Row],[עזר מיון]])-1,"")</f>
        <v/>
      </c>
    </row>
    <row r="46" spans="3:11">
      <c r="C46" s="37"/>
      <c r="D46" s="36"/>
      <c r="E46" s="36"/>
      <c r="F46" s="36"/>
      <c r="G46" s="46"/>
      <c r="H46" s="52" t="str">
        <f>IF(טבלה9[[#This Row],[שם היחידה]]="","",COUNTIFS('רשימת מאגרים'!$H:$H,טבלה9[[#This Row],[שם היחידה]],'רשימת מאגרים'!$E:$E,"&lt;&gt;"))</f>
        <v/>
      </c>
      <c r="I46" s="68" t="str">
        <f>IF(טבלה9[[#This Row],[שם היחידה]]&lt;&gt;"",המשרד,"")</f>
        <v/>
      </c>
      <c r="J46" s="69" t="str">
        <f>IF(טבלה9[[#This Row],[שם היחידה]]&lt;&gt;"",SUMPRODUCT((טבלה9[[#This Row],[שם היחידה]]&gt;=טבלה9[[#All],[שם היחידה]])+0)+1,"")</f>
        <v/>
      </c>
      <c r="K46" s="69" t="str">
        <f ca="1">IF(N(טבלה9[[#This Row],[עזר מיון]]),RANK(טבלה9[[#This Row],[עזר מיון]],טבלה9[[#All],[עזר מיון]],1)+COUNTIF(טבלה9[[#This Row],[עזר מיון]]:OFFSET(טבלה9[[#This Row],[עזר מיון]],0,0),טבלה9[[#This Row],[עזר מיון]])-1,"")</f>
        <v/>
      </c>
    </row>
    <row r="47" spans="3:11">
      <c r="C47" s="37"/>
      <c r="D47" s="36"/>
      <c r="E47" s="36"/>
      <c r="F47" s="36"/>
      <c r="G47" s="46"/>
      <c r="H47" s="52" t="str">
        <f>IF(טבלה9[[#This Row],[שם היחידה]]="","",COUNTIFS('רשימת מאגרים'!$H:$H,טבלה9[[#This Row],[שם היחידה]],'רשימת מאגרים'!$E:$E,"&lt;&gt;"))</f>
        <v/>
      </c>
      <c r="I47" s="68" t="str">
        <f>IF(טבלה9[[#This Row],[שם היחידה]]&lt;&gt;"",המשרד,"")</f>
        <v/>
      </c>
      <c r="J47" s="69" t="str">
        <f>IF(טבלה9[[#This Row],[שם היחידה]]&lt;&gt;"",SUMPRODUCT((טבלה9[[#This Row],[שם היחידה]]&gt;=טבלה9[[#All],[שם היחידה]])+0)+1,"")</f>
        <v/>
      </c>
      <c r="K47" s="69" t="str">
        <f ca="1">IF(N(טבלה9[[#This Row],[עזר מיון]]),RANK(טבלה9[[#This Row],[עזר מיון]],טבלה9[[#All],[עזר מיון]],1)+COUNTIF(טבלה9[[#This Row],[עזר מיון]]:OFFSET(טבלה9[[#This Row],[עזר מיון]],0,0),טבלה9[[#This Row],[עזר מיון]])-1,"")</f>
        <v/>
      </c>
    </row>
    <row r="48" spans="3:11">
      <c r="C48" s="37"/>
      <c r="D48" s="36"/>
      <c r="E48" s="36"/>
      <c r="F48" s="36"/>
      <c r="G48" s="46"/>
      <c r="H48" s="52" t="str">
        <f>IF(טבלה9[[#This Row],[שם היחידה]]="","",COUNTIFS('רשימת מאגרים'!$H:$H,טבלה9[[#This Row],[שם היחידה]],'רשימת מאגרים'!$E:$E,"&lt;&gt;"))</f>
        <v/>
      </c>
      <c r="I48" s="68" t="str">
        <f>IF(טבלה9[[#This Row],[שם היחידה]]&lt;&gt;"",המשרד,"")</f>
        <v/>
      </c>
      <c r="J48" s="69" t="str">
        <f>IF(טבלה9[[#This Row],[שם היחידה]]&lt;&gt;"",SUMPRODUCT((טבלה9[[#This Row],[שם היחידה]]&gt;=טבלה9[[#All],[שם היחידה]])+0)+1,"")</f>
        <v/>
      </c>
      <c r="K48" s="69" t="str">
        <f ca="1">IF(N(טבלה9[[#This Row],[עזר מיון]]),RANK(טבלה9[[#This Row],[עזר מיון]],טבלה9[[#All],[עזר מיון]],1)+COUNTIF(טבלה9[[#This Row],[עזר מיון]]:OFFSET(טבלה9[[#This Row],[עזר מיון]],0,0),טבלה9[[#This Row],[עזר מיון]])-1,"")</f>
        <v/>
      </c>
    </row>
    <row r="49" spans="3:11">
      <c r="C49" s="37"/>
      <c r="D49" s="36"/>
      <c r="E49" s="36"/>
      <c r="F49" s="36"/>
      <c r="G49" s="46"/>
      <c r="H49" s="52" t="str">
        <f>IF(טבלה9[[#This Row],[שם היחידה]]="","",COUNTIFS('רשימת מאגרים'!$H:$H,טבלה9[[#This Row],[שם היחידה]],'רשימת מאגרים'!$E:$E,"&lt;&gt;"))</f>
        <v/>
      </c>
      <c r="I49" s="68" t="str">
        <f>IF(טבלה9[[#This Row],[שם היחידה]]&lt;&gt;"",המשרד,"")</f>
        <v/>
      </c>
      <c r="J49" s="69" t="str">
        <f>IF(טבלה9[[#This Row],[שם היחידה]]&lt;&gt;"",SUMPRODUCT((טבלה9[[#This Row],[שם היחידה]]&gt;=טבלה9[[#All],[שם היחידה]])+0)+1,"")</f>
        <v/>
      </c>
      <c r="K49" s="69" t="str">
        <f ca="1">IF(N(טבלה9[[#This Row],[עזר מיון]]),RANK(טבלה9[[#This Row],[עזר מיון]],טבלה9[[#All],[עזר מיון]],1)+COUNTIF(טבלה9[[#This Row],[עזר מיון]]:OFFSET(טבלה9[[#This Row],[עזר מיון]],0,0),טבלה9[[#This Row],[עזר מיון]])-1,"")</f>
        <v/>
      </c>
    </row>
    <row r="50" spans="3:11">
      <c r="C50" s="37"/>
      <c r="D50" s="36"/>
      <c r="E50" s="36"/>
      <c r="F50" s="36"/>
      <c r="G50" s="46"/>
      <c r="H50" s="52" t="str">
        <f>IF(טבלה9[[#This Row],[שם היחידה]]="","",COUNTIFS('רשימת מאגרים'!$H:$H,טבלה9[[#This Row],[שם היחידה]],'רשימת מאגרים'!$E:$E,"&lt;&gt;"))</f>
        <v/>
      </c>
      <c r="I50" s="68" t="str">
        <f>IF(טבלה9[[#This Row],[שם היחידה]]&lt;&gt;"",המשרד,"")</f>
        <v/>
      </c>
      <c r="J50" s="69" t="str">
        <f>IF(טבלה9[[#This Row],[שם היחידה]]&lt;&gt;"",SUMPRODUCT((טבלה9[[#This Row],[שם היחידה]]&gt;=טבלה9[[#All],[שם היחידה]])+0)+1,"")</f>
        <v/>
      </c>
      <c r="K50" s="69" t="str">
        <f ca="1">IF(N(טבלה9[[#This Row],[עזר מיון]]),RANK(טבלה9[[#This Row],[עזר מיון]],טבלה9[[#All],[עזר מיון]],1)+COUNTIF(טבלה9[[#This Row],[עזר מיון]]:OFFSET(טבלה9[[#This Row],[עזר מיון]],0,0),טבלה9[[#This Row],[עזר מיון]])-1,"")</f>
        <v/>
      </c>
    </row>
    <row r="51" spans="3:11">
      <c r="C51" s="37"/>
      <c r="D51" s="36"/>
      <c r="E51" s="36"/>
      <c r="F51" s="36"/>
      <c r="G51" s="46"/>
      <c r="H51" s="52" t="str">
        <f>IF(טבלה9[[#This Row],[שם היחידה]]="","",COUNTIFS('רשימת מאגרים'!$H:$H,טבלה9[[#This Row],[שם היחידה]],'רשימת מאגרים'!$E:$E,"&lt;&gt;"))</f>
        <v/>
      </c>
      <c r="I51" s="68" t="str">
        <f>IF(טבלה9[[#This Row],[שם היחידה]]&lt;&gt;"",המשרד,"")</f>
        <v/>
      </c>
      <c r="J51" s="69" t="str">
        <f>IF(טבלה9[[#This Row],[שם היחידה]]&lt;&gt;"",SUMPRODUCT((טבלה9[[#This Row],[שם היחידה]]&gt;=טבלה9[[#All],[שם היחידה]])+0)+1,"")</f>
        <v/>
      </c>
      <c r="K51" s="69" t="str">
        <f ca="1">IF(N(טבלה9[[#This Row],[עזר מיון]]),RANK(טבלה9[[#This Row],[עזר מיון]],טבלה9[[#All],[עזר מיון]],1)+COUNTIF(טבלה9[[#This Row],[עזר מיון]]:OFFSET(טבלה9[[#This Row],[עזר מיון]],0,0),טבלה9[[#This Row],[עזר מיון]])-1,"")</f>
        <v/>
      </c>
    </row>
    <row r="52" spans="3:11">
      <c r="C52" s="37"/>
      <c r="D52" s="36"/>
      <c r="E52" s="36"/>
      <c r="F52" s="36"/>
      <c r="G52" s="46"/>
      <c r="H52" s="52" t="str">
        <f>IF(טבלה9[[#This Row],[שם היחידה]]="","",COUNTIFS('רשימת מאגרים'!$H:$H,טבלה9[[#This Row],[שם היחידה]],'רשימת מאגרים'!$E:$E,"&lt;&gt;"))</f>
        <v/>
      </c>
      <c r="I52" s="68" t="str">
        <f>IF(טבלה9[[#This Row],[שם היחידה]]&lt;&gt;"",המשרד,"")</f>
        <v/>
      </c>
      <c r="J52" s="69" t="str">
        <f>IF(טבלה9[[#This Row],[שם היחידה]]&lt;&gt;"",SUMPRODUCT((טבלה9[[#This Row],[שם היחידה]]&gt;=טבלה9[[#All],[שם היחידה]])+0)+1,"")</f>
        <v/>
      </c>
      <c r="K52" s="69" t="str">
        <f ca="1">IF(N(טבלה9[[#This Row],[עזר מיון]]),RANK(טבלה9[[#This Row],[עזר מיון]],טבלה9[[#All],[עזר מיון]],1)+COUNTIF(טבלה9[[#This Row],[עזר מיון]]:OFFSET(טבלה9[[#This Row],[עזר מיון]],0,0),טבלה9[[#This Row],[עזר מיון]])-1,"")</f>
        <v/>
      </c>
    </row>
    <row r="53" spans="3:11">
      <c r="C53" s="37"/>
      <c r="D53" s="36"/>
      <c r="E53" s="36"/>
      <c r="F53" s="36"/>
      <c r="G53" s="46"/>
      <c r="H53" s="52" t="str">
        <f>IF(טבלה9[[#This Row],[שם היחידה]]="","",COUNTIFS('רשימת מאגרים'!$H:$H,טבלה9[[#This Row],[שם היחידה]],'רשימת מאגרים'!$E:$E,"&lt;&gt;"))</f>
        <v/>
      </c>
      <c r="I53" s="68" t="str">
        <f>IF(טבלה9[[#This Row],[שם היחידה]]&lt;&gt;"",המשרד,"")</f>
        <v/>
      </c>
      <c r="J53" s="69" t="str">
        <f>IF(טבלה9[[#This Row],[שם היחידה]]&lt;&gt;"",SUMPRODUCT((טבלה9[[#This Row],[שם היחידה]]&gt;=טבלה9[[#All],[שם היחידה]])+0)+1,"")</f>
        <v/>
      </c>
      <c r="K53" s="69" t="str">
        <f ca="1">IF(N(טבלה9[[#This Row],[עזר מיון]]),RANK(טבלה9[[#This Row],[עזר מיון]],טבלה9[[#All],[עזר מיון]],1)+COUNTIF(טבלה9[[#This Row],[עזר מיון]]:OFFSET(טבלה9[[#This Row],[עזר מיון]],0,0),טבלה9[[#This Row],[עזר מיון]])-1,"")</f>
        <v/>
      </c>
    </row>
    <row r="54" spans="3:11">
      <c r="C54" s="37"/>
      <c r="D54" s="36"/>
      <c r="E54" s="36"/>
      <c r="F54" s="36"/>
      <c r="G54" s="46"/>
      <c r="H54" s="52" t="str">
        <f>IF(טבלה9[[#This Row],[שם היחידה]]="","",COUNTIFS('רשימת מאגרים'!$H:$H,טבלה9[[#This Row],[שם היחידה]],'רשימת מאגרים'!$E:$E,"&lt;&gt;"))</f>
        <v/>
      </c>
      <c r="I54" s="68" t="str">
        <f>IF(טבלה9[[#This Row],[שם היחידה]]&lt;&gt;"",המשרד,"")</f>
        <v/>
      </c>
      <c r="J54" s="69" t="str">
        <f>IF(טבלה9[[#This Row],[שם היחידה]]&lt;&gt;"",SUMPRODUCT((טבלה9[[#This Row],[שם היחידה]]&gt;=טבלה9[[#All],[שם היחידה]])+0)+1,"")</f>
        <v/>
      </c>
      <c r="K54" s="69" t="str">
        <f ca="1">IF(N(טבלה9[[#This Row],[עזר מיון]]),RANK(טבלה9[[#This Row],[עזר מיון]],טבלה9[[#All],[עזר מיון]],1)+COUNTIF(טבלה9[[#This Row],[עזר מיון]]:OFFSET(טבלה9[[#This Row],[עזר מיון]],0,0),טבלה9[[#This Row],[עזר מיון]])-1,"")</f>
        <v/>
      </c>
    </row>
    <row r="55" spans="3:11">
      <c r="C55" s="37"/>
      <c r="D55" s="36"/>
      <c r="E55" s="36"/>
      <c r="F55" s="36"/>
      <c r="G55" s="46"/>
      <c r="H55" s="52" t="str">
        <f>IF(טבלה9[[#This Row],[שם היחידה]]="","",COUNTIFS('רשימת מאגרים'!$H:$H,טבלה9[[#This Row],[שם היחידה]],'רשימת מאגרים'!$E:$E,"&lt;&gt;"))</f>
        <v/>
      </c>
      <c r="I55" s="68" t="str">
        <f>IF(טבלה9[[#This Row],[שם היחידה]]&lt;&gt;"",המשרד,"")</f>
        <v/>
      </c>
      <c r="J55" s="69" t="str">
        <f>IF(טבלה9[[#This Row],[שם היחידה]]&lt;&gt;"",SUMPRODUCT((טבלה9[[#This Row],[שם היחידה]]&gt;=טבלה9[[#All],[שם היחידה]])+0)+1,"")</f>
        <v/>
      </c>
      <c r="K55" s="69" t="str">
        <f ca="1">IF(N(טבלה9[[#This Row],[עזר מיון]]),RANK(טבלה9[[#This Row],[עזר מיון]],טבלה9[[#All],[עזר מיון]],1)+COUNTIF(טבלה9[[#This Row],[עזר מיון]]:OFFSET(טבלה9[[#This Row],[עזר מיון]],0,0),טבלה9[[#This Row],[עזר מיון]])-1,"")</f>
        <v/>
      </c>
    </row>
    <row r="56" spans="3:11">
      <c r="C56" s="37"/>
      <c r="D56" s="36"/>
      <c r="E56" s="36"/>
      <c r="F56" s="36"/>
      <c r="G56" s="46"/>
      <c r="H56" s="52" t="str">
        <f>IF(טבלה9[[#This Row],[שם היחידה]]="","",COUNTIFS('רשימת מאגרים'!$H:$H,טבלה9[[#This Row],[שם היחידה]],'רשימת מאגרים'!$E:$E,"&lt;&gt;"))</f>
        <v/>
      </c>
      <c r="I56" s="68" t="str">
        <f>IF(טבלה9[[#This Row],[שם היחידה]]&lt;&gt;"",המשרד,"")</f>
        <v/>
      </c>
      <c r="J56" s="69" t="str">
        <f>IF(טבלה9[[#This Row],[שם היחידה]]&lt;&gt;"",SUMPRODUCT((טבלה9[[#This Row],[שם היחידה]]&gt;=טבלה9[[#All],[שם היחידה]])+0)+1,"")</f>
        <v/>
      </c>
      <c r="K56" s="69" t="str">
        <f ca="1">IF(N(טבלה9[[#This Row],[עזר מיון]]),RANK(טבלה9[[#This Row],[עזר מיון]],טבלה9[[#All],[עזר מיון]],1)+COUNTIF(טבלה9[[#This Row],[עזר מיון]]:OFFSET(טבלה9[[#This Row],[עזר מיון]],0,0),טבלה9[[#This Row],[עזר מיון]])-1,"")</f>
        <v/>
      </c>
    </row>
    <row r="57" spans="3:11">
      <c r="C57" s="37"/>
      <c r="D57" s="36"/>
      <c r="E57" s="36"/>
      <c r="F57" s="36"/>
      <c r="G57" s="46"/>
      <c r="H57" s="52" t="str">
        <f>IF(טבלה9[[#This Row],[שם היחידה]]="","",COUNTIFS('רשימת מאגרים'!$H:$H,טבלה9[[#This Row],[שם היחידה]],'רשימת מאגרים'!$E:$E,"&lt;&gt;"))</f>
        <v/>
      </c>
      <c r="I57" s="68" t="str">
        <f>IF(טבלה9[[#This Row],[שם היחידה]]&lt;&gt;"",המשרד,"")</f>
        <v/>
      </c>
      <c r="J57" s="69" t="str">
        <f>IF(טבלה9[[#This Row],[שם היחידה]]&lt;&gt;"",SUMPRODUCT((טבלה9[[#This Row],[שם היחידה]]&gt;=טבלה9[[#All],[שם היחידה]])+0)+1,"")</f>
        <v/>
      </c>
      <c r="K57" s="69" t="str">
        <f ca="1">IF(N(טבלה9[[#This Row],[עזר מיון]]),RANK(טבלה9[[#This Row],[עזר מיון]],טבלה9[[#All],[עזר מיון]],1)+COUNTIF(טבלה9[[#This Row],[עזר מיון]]:OFFSET(טבלה9[[#This Row],[עזר מיון]],0,0),טבלה9[[#This Row],[עזר מיון]])-1,"")</f>
        <v/>
      </c>
    </row>
    <row r="58" spans="3:11">
      <c r="C58" s="37"/>
      <c r="D58" s="36"/>
      <c r="E58" s="36"/>
      <c r="F58" s="36"/>
      <c r="G58" s="46"/>
      <c r="H58" s="52" t="str">
        <f>IF(טבלה9[[#This Row],[שם היחידה]]="","",COUNTIFS('רשימת מאגרים'!$H:$H,טבלה9[[#This Row],[שם היחידה]],'רשימת מאגרים'!$E:$E,"&lt;&gt;"))</f>
        <v/>
      </c>
      <c r="I58" s="68" t="str">
        <f>IF(טבלה9[[#This Row],[שם היחידה]]&lt;&gt;"",המשרד,"")</f>
        <v/>
      </c>
      <c r="J58" s="69" t="str">
        <f>IF(טבלה9[[#This Row],[שם היחידה]]&lt;&gt;"",SUMPRODUCT((טבלה9[[#This Row],[שם היחידה]]&gt;=טבלה9[[#All],[שם היחידה]])+0)+1,"")</f>
        <v/>
      </c>
      <c r="K58" s="69" t="str">
        <f ca="1">IF(N(טבלה9[[#This Row],[עזר מיון]]),RANK(טבלה9[[#This Row],[עזר מיון]],טבלה9[[#All],[עזר מיון]],1)+COUNTIF(טבלה9[[#This Row],[עזר מיון]]:OFFSET(טבלה9[[#This Row],[עזר מיון]],0,0),טבלה9[[#This Row],[עזר מיון]])-1,"")</f>
        <v/>
      </c>
    </row>
    <row r="59" spans="3:11">
      <c r="C59" s="37"/>
      <c r="D59" s="36"/>
      <c r="E59" s="36"/>
      <c r="F59" s="36"/>
      <c r="G59" s="46"/>
      <c r="H59" s="52" t="str">
        <f>IF(טבלה9[[#This Row],[שם היחידה]]="","",COUNTIFS('רשימת מאגרים'!$H:$H,טבלה9[[#This Row],[שם היחידה]],'רשימת מאגרים'!$E:$E,"&lt;&gt;"))</f>
        <v/>
      </c>
      <c r="I59" s="68" t="str">
        <f>IF(טבלה9[[#This Row],[שם היחידה]]&lt;&gt;"",המשרד,"")</f>
        <v/>
      </c>
      <c r="J59" s="69" t="str">
        <f>IF(טבלה9[[#This Row],[שם היחידה]]&lt;&gt;"",SUMPRODUCT((טבלה9[[#This Row],[שם היחידה]]&gt;=טבלה9[[#All],[שם היחידה]])+0)+1,"")</f>
        <v/>
      </c>
      <c r="K59" s="69" t="str">
        <f ca="1">IF(N(טבלה9[[#This Row],[עזר מיון]]),RANK(טבלה9[[#This Row],[עזר מיון]],טבלה9[[#All],[עזר מיון]],1)+COUNTIF(טבלה9[[#This Row],[עזר מיון]]:OFFSET(טבלה9[[#This Row],[עזר מיון]],0,0),טבלה9[[#This Row],[עזר מיון]])-1,"")</f>
        <v/>
      </c>
    </row>
    <row r="60" spans="3:11">
      <c r="C60" s="37"/>
      <c r="D60" s="36"/>
      <c r="E60" s="36"/>
      <c r="F60" s="36"/>
      <c r="G60" s="46"/>
      <c r="H60" s="52" t="str">
        <f>IF(טבלה9[[#This Row],[שם היחידה]]="","",COUNTIFS('רשימת מאגרים'!$H:$H,טבלה9[[#This Row],[שם היחידה]],'רשימת מאגרים'!$E:$E,"&lt;&gt;"))</f>
        <v/>
      </c>
      <c r="I60" s="68" t="str">
        <f>IF(טבלה9[[#This Row],[שם היחידה]]&lt;&gt;"",המשרד,"")</f>
        <v/>
      </c>
      <c r="J60" s="69" t="str">
        <f>IF(טבלה9[[#This Row],[שם היחידה]]&lt;&gt;"",SUMPRODUCT((טבלה9[[#This Row],[שם היחידה]]&gt;=טבלה9[[#All],[שם היחידה]])+0)+1,"")</f>
        <v/>
      </c>
      <c r="K60" s="69" t="str">
        <f ca="1">IF(N(טבלה9[[#This Row],[עזר מיון]]),RANK(טבלה9[[#This Row],[עזר מיון]],טבלה9[[#All],[עזר מיון]],1)+COUNTIF(טבלה9[[#This Row],[עזר מיון]]:OFFSET(טבלה9[[#This Row],[עזר מיון]],0,0),טבלה9[[#This Row],[עזר מיון]])-1,"")</f>
        <v/>
      </c>
    </row>
    <row r="61" spans="3:11">
      <c r="C61" s="37"/>
      <c r="D61" s="36"/>
      <c r="E61" s="36"/>
      <c r="F61" s="36"/>
      <c r="G61" s="46"/>
      <c r="H61" s="52" t="str">
        <f>IF(טבלה9[[#This Row],[שם היחידה]]="","",COUNTIFS('רשימת מאגרים'!$H:$H,טבלה9[[#This Row],[שם היחידה]],'רשימת מאגרים'!$E:$E,"&lt;&gt;"))</f>
        <v/>
      </c>
      <c r="I61" s="68" t="str">
        <f>IF(טבלה9[[#This Row],[שם היחידה]]&lt;&gt;"",המשרד,"")</f>
        <v/>
      </c>
      <c r="J61" s="69" t="str">
        <f>IF(טבלה9[[#This Row],[שם היחידה]]&lt;&gt;"",SUMPRODUCT((טבלה9[[#This Row],[שם היחידה]]&gt;=טבלה9[[#All],[שם היחידה]])+0)+1,"")</f>
        <v/>
      </c>
      <c r="K61" s="69" t="str">
        <f ca="1">IF(N(טבלה9[[#This Row],[עזר מיון]]),RANK(טבלה9[[#This Row],[עזר מיון]],טבלה9[[#All],[עזר מיון]],1)+COUNTIF(טבלה9[[#This Row],[עזר מיון]]:OFFSET(טבלה9[[#This Row],[עזר מיון]],0,0),טבלה9[[#This Row],[עזר מיון]])-1,"")</f>
        <v/>
      </c>
    </row>
    <row r="62" spans="3:11">
      <c r="C62" s="37"/>
      <c r="D62" s="36"/>
      <c r="E62" s="36"/>
      <c r="F62" s="36"/>
      <c r="G62" s="46"/>
      <c r="H62" s="52" t="str">
        <f>IF(טבלה9[[#This Row],[שם היחידה]]="","",COUNTIFS('רשימת מאגרים'!$H:$H,טבלה9[[#This Row],[שם היחידה]],'רשימת מאגרים'!$E:$E,"&lt;&gt;"))</f>
        <v/>
      </c>
      <c r="I62" s="68" t="str">
        <f>IF(טבלה9[[#This Row],[שם היחידה]]&lt;&gt;"",המשרד,"")</f>
        <v/>
      </c>
      <c r="J62" s="69" t="str">
        <f>IF(טבלה9[[#This Row],[שם היחידה]]&lt;&gt;"",SUMPRODUCT((טבלה9[[#This Row],[שם היחידה]]&gt;=טבלה9[[#All],[שם היחידה]])+0)+1,"")</f>
        <v/>
      </c>
      <c r="K62" s="69" t="str">
        <f ca="1">IF(N(טבלה9[[#This Row],[עזר מיון]]),RANK(טבלה9[[#This Row],[עזר מיון]],טבלה9[[#All],[עזר מיון]],1)+COUNTIF(טבלה9[[#This Row],[עזר מיון]]:OFFSET(טבלה9[[#This Row],[עזר מיון]],0,0),טבלה9[[#This Row],[עזר מיון]])-1,"")</f>
        <v/>
      </c>
    </row>
    <row r="63" spans="3:11">
      <c r="C63" s="37"/>
      <c r="D63" s="36"/>
      <c r="E63" s="36"/>
      <c r="F63" s="36"/>
      <c r="G63" s="46"/>
      <c r="H63" s="52" t="str">
        <f>IF(טבלה9[[#This Row],[שם היחידה]]="","",COUNTIFS('רשימת מאגרים'!$H:$H,טבלה9[[#This Row],[שם היחידה]],'רשימת מאגרים'!$E:$E,"&lt;&gt;"))</f>
        <v/>
      </c>
      <c r="I63" s="68" t="str">
        <f>IF(טבלה9[[#This Row],[שם היחידה]]&lt;&gt;"",המשרד,"")</f>
        <v/>
      </c>
      <c r="J63" s="69" t="str">
        <f>IF(טבלה9[[#This Row],[שם היחידה]]&lt;&gt;"",SUMPRODUCT((טבלה9[[#This Row],[שם היחידה]]&gt;=טבלה9[[#All],[שם היחידה]])+0)+1,"")</f>
        <v/>
      </c>
      <c r="K63" s="69" t="str">
        <f ca="1">IF(N(טבלה9[[#This Row],[עזר מיון]]),RANK(טבלה9[[#This Row],[עזר מיון]],טבלה9[[#All],[עזר מיון]],1)+COUNTIF(טבלה9[[#This Row],[עזר מיון]]:OFFSET(טבלה9[[#This Row],[עזר מיון]],0,0),טבלה9[[#This Row],[עזר מיון]])-1,"")</f>
        <v/>
      </c>
    </row>
    <row r="64" spans="3:11">
      <c r="C64" s="37"/>
      <c r="D64" s="36"/>
      <c r="E64" s="36"/>
      <c r="F64" s="36"/>
      <c r="G64" s="46"/>
      <c r="H64" s="52" t="str">
        <f>IF(טבלה9[[#This Row],[שם היחידה]]="","",COUNTIFS('רשימת מאגרים'!$H:$H,טבלה9[[#This Row],[שם היחידה]],'רשימת מאגרים'!$E:$E,"&lt;&gt;"))</f>
        <v/>
      </c>
      <c r="I64" s="68" t="str">
        <f>IF(טבלה9[[#This Row],[שם היחידה]]&lt;&gt;"",המשרד,"")</f>
        <v/>
      </c>
      <c r="J64" s="69" t="str">
        <f>IF(טבלה9[[#This Row],[שם היחידה]]&lt;&gt;"",SUMPRODUCT((טבלה9[[#This Row],[שם היחידה]]&gt;=טבלה9[[#All],[שם היחידה]])+0)+1,"")</f>
        <v/>
      </c>
      <c r="K64" s="69" t="str">
        <f ca="1">IF(N(טבלה9[[#This Row],[עזר מיון]]),RANK(טבלה9[[#This Row],[עזר מיון]],טבלה9[[#All],[עזר מיון]],1)+COUNTIF(טבלה9[[#This Row],[עזר מיון]]:OFFSET(טבלה9[[#This Row],[עזר מיון]],0,0),טבלה9[[#This Row],[עזר מיון]])-1,"")</f>
        <v/>
      </c>
    </row>
    <row r="65" spans="3:11">
      <c r="C65" s="37"/>
      <c r="D65" s="36"/>
      <c r="E65" s="36"/>
      <c r="F65" s="36"/>
      <c r="G65" s="46"/>
      <c r="H65" s="52" t="str">
        <f>IF(טבלה9[[#This Row],[שם היחידה]]="","",COUNTIFS('רשימת מאגרים'!$H:$H,טבלה9[[#This Row],[שם היחידה]],'רשימת מאגרים'!$E:$E,"&lt;&gt;"))</f>
        <v/>
      </c>
      <c r="I65" s="68" t="str">
        <f>IF(טבלה9[[#This Row],[שם היחידה]]&lt;&gt;"",המשרד,"")</f>
        <v/>
      </c>
      <c r="J65" s="69" t="str">
        <f>IF(טבלה9[[#This Row],[שם היחידה]]&lt;&gt;"",SUMPRODUCT((טבלה9[[#This Row],[שם היחידה]]&gt;=טבלה9[[#All],[שם היחידה]])+0)+1,"")</f>
        <v/>
      </c>
      <c r="K65" s="69" t="str">
        <f ca="1">IF(N(טבלה9[[#This Row],[עזר מיון]]),RANK(טבלה9[[#This Row],[עזר מיון]],טבלה9[[#All],[עזר מיון]],1)+COUNTIF(טבלה9[[#This Row],[עזר מיון]]:OFFSET(טבלה9[[#This Row],[עזר מיון]],0,0),טבלה9[[#This Row],[עזר מיון]])-1,"")</f>
        <v/>
      </c>
    </row>
    <row r="66" spans="3:11">
      <c r="C66" s="37"/>
      <c r="D66" s="36"/>
      <c r="E66" s="36"/>
      <c r="F66" s="36"/>
      <c r="G66" s="46"/>
      <c r="H66" s="52" t="str">
        <f>IF(טבלה9[[#This Row],[שם היחידה]]="","",COUNTIFS('רשימת מאגרים'!$H:$H,טבלה9[[#This Row],[שם היחידה]],'רשימת מאגרים'!$E:$E,"&lt;&gt;"))</f>
        <v/>
      </c>
      <c r="I66" s="68" t="str">
        <f>IF(טבלה9[[#This Row],[שם היחידה]]&lt;&gt;"",המשרד,"")</f>
        <v/>
      </c>
      <c r="J66" s="69" t="str">
        <f>IF(טבלה9[[#This Row],[שם היחידה]]&lt;&gt;"",SUMPRODUCT((טבלה9[[#This Row],[שם היחידה]]&gt;=טבלה9[[#All],[שם היחידה]])+0)+1,"")</f>
        <v/>
      </c>
      <c r="K66" s="69" t="str">
        <f ca="1">IF(N(טבלה9[[#This Row],[עזר מיון]]),RANK(טבלה9[[#This Row],[עזר מיון]],טבלה9[[#All],[עזר מיון]],1)+COUNTIF(טבלה9[[#This Row],[עזר מיון]]:OFFSET(טבלה9[[#This Row],[עזר מיון]],0,0),טבלה9[[#This Row],[עזר מיון]])-1,"")</f>
        <v/>
      </c>
    </row>
    <row r="67" spans="3:11">
      <c r="C67" s="37"/>
      <c r="D67" s="36"/>
      <c r="E67" s="36"/>
      <c r="F67" s="36"/>
      <c r="G67" s="46"/>
      <c r="H67" s="52" t="str">
        <f>IF(טבלה9[[#This Row],[שם היחידה]]="","",COUNTIFS('רשימת מאגרים'!$H:$H,טבלה9[[#This Row],[שם היחידה]],'רשימת מאגרים'!$E:$E,"&lt;&gt;"))</f>
        <v/>
      </c>
      <c r="I67" s="68" t="str">
        <f>IF(טבלה9[[#This Row],[שם היחידה]]&lt;&gt;"",המשרד,"")</f>
        <v/>
      </c>
      <c r="J67" s="69" t="str">
        <f>IF(טבלה9[[#This Row],[שם היחידה]]&lt;&gt;"",SUMPRODUCT((טבלה9[[#This Row],[שם היחידה]]&gt;=טבלה9[[#All],[שם היחידה]])+0)+1,"")</f>
        <v/>
      </c>
      <c r="K67" s="69" t="str">
        <f ca="1">IF(N(טבלה9[[#This Row],[עזר מיון]]),RANK(טבלה9[[#This Row],[עזר מיון]],טבלה9[[#All],[עזר מיון]],1)+COUNTIF(טבלה9[[#This Row],[עזר מיון]]:OFFSET(טבלה9[[#This Row],[עזר מיון]],0,0),טבלה9[[#This Row],[עזר מיון]])-1,"")</f>
        <v/>
      </c>
    </row>
    <row r="68" spans="3:11">
      <c r="C68" s="37"/>
      <c r="D68" s="36"/>
      <c r="E68" s="36"/>
      <c r="F68" s="36"/>
      <c r="G68" s="46"/>
      <c r="H68" s="52" t="str">
        <f>IF(טבלה9[[#This Row],[שם היחידה]]="","",COUNTIFS('רשימת מאגרים'!$H:$H,טבלה9[[#This Row],[שם היחידה]],'רשימת מאגרים'!$E:$E,"&lt;&gt;"))</f>
        <v/>
      </c>
      <c r="I68" s="68" t="str">
        <f>IF(טבלה9[[#This Row],[שם היחידה]]&lt;&gt;"",המשרד,"")</f>
        <v/>
      </c>
      <c r="J68" s="69" t="str">
        <f>IF(טבלה9[[#This Row],[שם היחידה]]&lt;&gt;"",SUMPRODUCT((טבלה9[[#This Row],[שם היחידה]]&gt;=טבלה9[[#All],[שם היחידה]])+0)+1,"")</f>
        <v/>
      </c>
      <c r="K68" s="69" t="str">
        <f ca="1">IF(N(טבלה9[[#This Row],[עזר מיון]]),RANK(טבלה9[[#This Row],[עזר מיון]],טבלה9[[#All],[עזר מיון]],1)+COUNTIF(טבלה9[[#This Row],[עזר מיון]]:OFFSET(טבלה9[[#This Row],[עזר מיון]],0,0),טבלה9[[#This Row],[עזר מיון]])-1,"")</f>
        <v/>
      </c>
    </row>
    <row r="69" spans="3:11">
      <c r="C69" s="37"/>
      <c r="D69" s="36"/>
      <c r="E69" s="36"/>
      <c r="F69" s="36"/>
      <c r="G69" s="46"/>
      <c r="H69" s="52" t="str">
        <f>IF(טבלה9[[#This Row],[שם היחידה]]="","",COUNTIFS('רשימת מאגרים'!$H:$H,טבלה9[[#This Row],[שם היחידה]],'רשימת מאגרים'!$E:$E,"&lt;&gt;"))</f>
        <v/>
      </c>
      <c r="I69" s="68" t="str">
        <f>IF(טבלה9[[#This Row],[שם היחידה]]&lt;&gt;"",המשרד,"")</f>
        <v/>
      </c>
      <c r="J69" s="69" t="str">
        <f>IF(טבלה9[[#This Row],[שם היחידה]]&lt;&gt;"",SUMPRODUCT((טבלה9[[#This Row],[שם היחידה]]&gt;=טבלה9[[#All],[שם היחידה]])+0)+1,"")</f>
        <v/>
      </c>
      <c r="K69" s="69" t="str">
        <f ca="1">IF(N(טבלה9[[#This Row],[עזר מיון]]),RANK(טבלה9[[#This Row],[עזר מיון]],טבלה9[[#All],[עזר מיון]],1)+COUNTIF(טבלה9[[#This Row],[עזר מיון]]:OFFSET(טבלה9[[#This Row],[עזר מיון]],0,0),טבלה9[[#This Row],[עזר מיון]])-1,"")</f>
        <v/>
      </c>
    </row>
    <row r="70" spans="3:11">
      <c r="C70" s="37"/>
      <c r="D70" s="36"/>
      <c r="E70" s="36"/>
      <c r="F70" s="36"/>
      <c r="G70" s="46"/>
      <c r="H70" s="52" t="str">
        <f>IF(טבלה9[[#This Row],[שם היחידה]]="","",COUNTIFS('רשימת מאגרים'!$H:$H,טבלה9[[#This Row],[שם היחידה]],'רשימת מאגרים'!$E:$E,"&lt;&gt;"))</f>
        <v/>
      </c>
      <c r="I70" s="68" t="str">
        <f>IF(טבלה9[[#This Row],[שם היחידה]]&lt;&gt;"",המשרד,"")</f>
        <v/>
      </c>
      <c r="J70" s="69" t="str">
        <f>IF(טבלה9[[#This Row],[שם היחידה]]&lt;&gt;"",SUMPRODUCT((טבלה9[[#This Row],[שם היחידה]]&gt;=טבלה9[[#All],[שם היחידה]])+0)+1,"")</f>
        <v/>
      </c>
      <c r="K70" s="69" t="str">
        <f ca="1">IF(N(טבלה9[[#This Row],[עזר מיון]]),RANK(טבלה9[[#This Row],[עזר מיון]],טבלה9[[#All],[עזר מיון]],1)+COUNTIF(טבלה9[[#This Row],[עזר מיון]]:OFFSET(טבלה9[[#This Row],[עזר מיון]],0,0),טבלה9[[#This Row],[עזר מיון]])-1,"")</f>
        <v/>
      </c>
    </row>
    <row r="71" spans="3:11">
      <c r="C71" s="37"/>
      <c r="D71" s="36"/>
      <c r="E71" s="36"/>
      <c r="F71" s="36"/>
      <c r="G71" s="46"/>
      <c r="H71" s="52" t="str">
        <f>IF(טבלה9[[#This Row],[שם היחידה]]="","",COUNTIFS('רשימת מאגרים'!$H:$H,טבלה9[[#This Row],[שם היחידה]],'רשימת מאגרים'!$E:$E,"&lt;&gt;"))</f>
        <v/>
      </c>
      <c r="I71" s="68" t="str">
        <f>IF(טבלה9[[#This Row],[שם היחידה]]&lt;&gt;"",המשרד,"")</f>
        <v/>
      </c>
      <c r="J71" s="69" t="str">
        <f>IF(טבלה9[[#This Row],[שם היחידה]]&lt;&gt;"",SUMPRODUCT((טבלה9[[#This Row],[שם היחידה]]&gt;=טבלה9[[#All],[שם היחידה]])+0)+1,"")</f>
        <v/>
      </c>
      <c r="K71" s="69" t="str">
        <f ca="1">IF(N(טבלה9[[#This Row],[עזר מיון]]),RANK(טבלה9[[#This Row],[עזר מיון]],טבלה9[[#All],[עזר מיון]],1)+COUNTIF(טבלה9[[#This Row],[עזר מיון]]:OFFSET(טבלה9[[#This Row],[עזר מיון]],0,0),טבלה9[[#This Row],[עזר מיון]])-1,"")</f>
        <v/>
      </c>
    </row>
    <row r="72" spans="3:11">
      <c r="C72" s="37"/>
      <c r="D72" s="36"/>
      <c r="E72" s="36"/>
      <c r="F72" s="36"/>
      <c r="G72" s="46"/>
      <c r="H72" s="52" t="str">
        <f>IF(טבלה9[[#This Row],[שם היחידה]]="","",COUNTIFS('רשימת מאגרים'!$H:$H,טבלה9[[#This Row],[שם היחידה]],'רשימת מאגרים'!$E:$E,"&lt;&gt;"))</f>
        <v/>
      </c>
      <c r="I72" s="68" t="str">
        <f>IF(טבלה9[[#This Row],[שם היחידה]]&lt;&gt;"",המשרד,"")</f>
        <v/>
      </c>
      <c r="J72" s="69" t="str">
        <f>IF(טבלה9[[#This Row],[שם היחידה]]&lt;&gt;"",SUMPRODUCT((טבלה9[[#This Row],[שם היחידה]]&gt;=טבלה9[[#All],[שם היחידה]])+0)+1,"")</f>
        <v/>
      </c>
      <c r="K72" s="69" t="str">
        <f ca="1">IF(N(טבלה9[[#This Row],[עזר מיון]]),RANK(טבלה9[[#This Row],[עזר מיון]],טבלה9[[#All],[עזר מיון]],1)+COUNTIF(טבלה9[[#This Row],[עזר מיון]]:OFFSET(טבלה9[[#This Row],[עזר מיון]],0,0),טבלה9[[#This Row],[עזר מיון]])-1,"")</f>
        <v/>
      </c>
    </row>
    <row r="73" spans="3:11">
      <c r="C73" s="37"/>
      <c r="D73" s="36"/>
      <c r="E73" s="36"/>
      <c r="F73" s="36"/>
      <c r="G73" s="46"/>
      <c r="H73" s="52" t="str">
        <f>IF(טבלה9[[#This Row],[שם היחידה]]="","",COUNTIFS('רשימת מאגרים'!$H:$H,טבלה9[[#This Row],[שם היחידה]],'רשימת מאגרים'!$E:$E,"&lt;&gt;"))</f>
        <v/>
      </c>
      <c r="I73" s="68" t="str">
        <f>IF(טבלה9[[#This Row],[שם היחידה]]&lt;&gt;"",המשרד,"")</f>
        <v/>
      </c>
      <c r="J73" s="69" t="str">
        <f>IF(טבלה9[[#This Row],[שם היחידה]]&lt;&gt;"",SUMPRODUCT((טבלה9[[#This Row],[שם היחידה]]&gt;=טבלה9[[#All],[שם היחידה]])+0)+1,"")</f>
        <v/>
      </c>
      <c r="K73" s="69" t="str">
        <f ca="1">IF(N(טבלה9[[#This Row],[עזר מיון]]),RANK(טבלה9[[#This Row],[עזר מיון]],טבלה9[[#All],[עזר מיון]],1)+COUNTIF(טבלה9[[#This Row],[עזר מיון]]:OFFSET(טבלה9[[#This Row],[עזר מיון]],0,0),טבלה9[[#This Row],[עזר מיון]])-1,"")</f>
        <v/>
      </c>
    </row>
    <row r="74" spans="3:11">
      <c r="C74" s="37"/>
      <c r="D74" s="36"/>
      <c r="E74" s="36"/>
      <c r="F74" s="36"/>
      <c r="G74" s="46"/>
      <c r="H74" s="52" t="str">
        <f>IF(טבלה9[[#This Row],[שם היחידה]]="","",COUNTIFS('רשימת מאגרים'!$H:$H,טבלה9[[#This Row],[שם היחידה]],'רשימת מאגרים'!$E:$E,"&lt;&gt;"))</f>
        <v/>
      </c>
      <c r="I74" s="68" t="str">
        <f>IF(טבלה9[[#This Row],[שם היחידה]]&lt;&gt;"",המשרד,"")</f>
        <v/>
      </c>
      <c r="J74" s="69" t="str">
        <f>IF(טבלה9[[#This Row],[שם היחידה]]&lt;&gt;"",SUMPRODUCT((טבלה9[[#This Row],[שם היחידה]]&gt;=טבלה9[[#All],[שם היחידה]])+0)+1,"")</f>
        <v/>
      </c>
      <c r="K74" s="69" t="str">
        <f ca="1">IF(N(טבלה9[[#This Row],[עזר מיון]]),RANK(טבלה9[[#This Row],[עזר מיון]],טבלה9[[#All],[עזר מיון]],1)+COUNTIF(טבלה9[[#This Row],[עזר מיון]]:OFFSET(טבלה9[[#This Row],[עזר מיון]],0,0),טבלה9[[#This Row],[עזר מיון]])-1,"")</f>
        <v/>
      </c>
    </row>
    <row r="75" spans="3:11">
      <c r="C75" s="37"/>
      <c r="D75" s="36"/>
      <c r="E75" s="36"/>
      <c r="F75" s="36"/>
      <c r="G75" s="46"/>
      <c r="H75" s="52" t="str">
        <f>IF(טבלה9[[#This Row],[שם היחידה]]="","",COUNTIFS('רשימת מאגרים'!$H:$H,טבלה9[[#This Row],[שם היחידה]],'רשימת מאגרים'!$E:$E,"&lt;&gt;"))</f>
        <v/>
      </c>
      <c r="I75" s="68" t="str">
        <f>IF(טבלה9[[#This Row],[שם היחידה]]&lt;&gt;"",המשרד,"")</f>
        <v/>
      </c>
      <c r="J75" s="69" t="str">
        <f>IF(טבלה9[[#This Row],[שם היחידה]]&lt;&gt;"",SUMPRODUCT((טבלה9[[#This Row],[שם היחידה]]&gt;=טבלה9[[#All],[שם היחידה]])+0)+1,"")</f>
        <v/>
      </c>
      <c r="K75" s="69" t="str">
        <f ca="1">IF(N(טבלה9[[#This Row],[עזר מיון]]),RANK(טבלה9[[#This Row],[עזר מיון]],טבלה9[[#All],[עזר מיון]],1)+COUNTIF(טבלה9[[#This Row],[עזר מיון]]:OFFSET(טבלה9[[#This Row],[עזר מיון]],0,0),טבלה9[[#This Row],[עזר מיון]])-1,"")</f>
        <v/>
      </c>
    </row>
    <row r="76" spans="3:11">
      <c r="C76" s="37"/>
      <c r="D76" s="36"/>
      <c r="E76" s="36"/>
      <c r="F76" s="36"/>
      <c r="G76" s="46"/>
      <c r="H76" s="52" t="str">
        <f>IF(טבלה9[[#This Row],[שם היחידה]]="","",COUNTIFS('רשימת מאגרים'!$H:$H,טבלה9[[#This Row],[שם היחידה]],'רשימת מאגרים'!$E:$E,"&lt;&gt;"))</f>
        <v/>
      </c>
      <c r="I76" s="68" t="str">
        <f>IF(טבלה9[[#This Row],[שם היחידה]]&lt;&gt;"",המשרד,"")</f>
        <v/>
      </c>
      <c r="J76" s="69" t="str">
        <f>IF(טבלה9[[#This Row],[שם היחידה]]&lt;&gt;"",SUMPRODUCT((טבלה9[[#This Row],[שם היחידה]]&gt;=טבלה9[[#All],[שם היחידה]])+0)+1,"")</f>
        <v/>
      </c>
      <c r="K76" s="69" t="str">
        <f ca="1">IF(N(טבלה9[[#This Row],[עזר מיון]]),RANK(טבלה9[[#This Row],[עזר מיון]],טבלה9[[#All],[עזר מיון]],1)+COUNTIF(טבלה9[[#This Row],[עזר מיון]]:OFFSET(טבלה9[[#This Row],[עזר מיון]],0,0),טבלה9[[#This Row],[עזר מיון]])-1,"")</f>
        <v/>
      </c>
    </row>
    <row r="77" spans="3:11">
      <c r="C77" s="37"/>
      <c r="D77" s="36"/>
      <c r="E77" s="36"/>
      <c r="F77" s="36"/>
      <c r="G77" s="46"/>
      <c r="H77" s="52" t="str">
        <f>IF(טבלה9[[#This Row],[שם היחידה]]="","",COUNTIFS('רשימת מאגרים'!$H:$H,טבלה9[[#This Row],[שם היחידה]],'רשימת מאגרים'!$E:$E,"&lt;&gt;"))</f>
        <v/>
      </c>
      <c r="I77" s="68" t="str">
        <f>IF(טבלה9[[#This Row],[שם היחידה]]&lt;&gt;"",המשרד,"")</f>
        <v/>
      </c>
      <c r="J77" s="69" t="str">
        <f>IF(טבלה9[[#This Row],[שם היחידה]]&lt;&gt;"",SUMPRODUCT((טבלה9[[#This Row],[שם היחידה]]&gt;=טבלה9[[#All],[שם היחידה]])+0)+1,"")</f>
        <v/>
      </c>
      <c r="K77" s="69" t="str">
        <f ca="1">IF(N(טבלה9[[#This Row],[עזר מיון]]),RANK(טבלה9[[#This Row],[עזר מיון]],טבלה9[[#All],[עזר מיון]],1)+COUNTIF(טבלה9[[#This Row],[עזר מיון]]:OFFSET(טבלה9[[#This Row],[עזר מיון]],0,0),טבלה9[[#This Row],[עזר מיון]])-1,"")</f>
        <v/>
      </c>
    </row>
    <row r="78" spans="3:11">
      <c r="C78" s="37"/>
      <c r="D78" s="36"/>
      <c r="E78" s="36"/>
      <c r="F78" s="36"/>
      <c r="G78" s="46"/>
      <c r="H78" s="52" t="str">
        <f>IF(טבלה9[[#This Row],[שם היחידה]]="","",COUNTIFS('רשימת מאגרים'!$H:$H,טבלה9[[#This Row],[שם היחידה]],'רשימת מאגרים'!$E:$E,"&lt;&gt;"))</f>
        <v/>
      </c>
      <c r="I78" s="68" t="str">
        <f>IF(טבלה9[[#This Row],[שם היחידה]]&lt;&gt;"",המשרד,"")</f>
        <v/>
      </c>
      <c r="J78" s="69" t="str">
        <f>IF(טבלה9[[#This Row],[שם היחידה]]&lt;&gt;"",SUMPRODUCT((טבלה9[[#This Row],[שם היחידה]]&gt;=טבלה9[[#All],[שם היחידה]])+0)+1,"")</f>
        <v/>
      </c>
      <c r="K78" s="69" t="str">
        <f ca="1">IF(N(טבלה9[[#This Row],[עזר מיון]]),RANK(טבלה9[[#This Row],[עזר מיון]],טבלה9[[#All],[עזר מיון]],1)+COUNTIF(טבלה9[[#This Row],[עזר מיון]]:OFFSET(טבלה9[[#This Row],[עזר מיון]],0,0),טבלה9[[#This Row],[עזר מיון]])-1,"")</f>
        <v/>
      </c>
    </row>
    <row r="79" spans="3:11">
      <c r="C79" s="37"/>
      <c r="D79" s="36"/>
      <c r="E79" s="36"/>
      <c r="F79" s="36"/>
      <c r="G79" s="46"/>
      <c r="H79" s="52" t="str">
        <f>IF(טבלה9[[#This Row],[שם היחידה]]="","",COUNTIFS('רשימת מאגרים'!$H:$H,טבלה9[[#This Row],[שם היחידה]],'רשימת מאגרים'!$E:$E,"&lt;&gt;"))</f>
        <v/>
      </c>
      <c r="I79" s="68" t="str">
        <f>IF(טבלה9[[#This Row],[שם היחידה]]&lt;&gt;"",המשרד,"")</f>
        <v/>
      </c>
      <c r="J79" s="69" t="str">
        <f>IF(טבלה9[[#This Row],[שם היחידה]]&lt;&gt;"",SUMPRODUCT((טבלה9[[#This Row],[שם היחידה]]&gt;=טבלה9[[#All],[שם היחידה]])+0)+1,"")</f>
        <v/>
      </c>
      <c r="K79" s="69" t="str">
        <f ca="1">IF(N(טבלה9[[#This Row],[עזר מיון]]),RANK(טבלה9[[#This Row],[עזר מיון]],טבלה9[[#All],[עזר מיון]],1)+COUNTIF(טבלה9[[#This Row],[עזר מיון]]:OFFSET(טבלה9[[#This Row],[עזר מיון]],0,0),טבלה9[[#This Row],[עזר מיון]])-1,"")</f>
        <v/>
      </c>
    </row>
    <row r="80" spans="3:11">
      <c r="C80" s="37"/>
      <c r="D80" s="36"/>
      <c r="E80" s="36"/>
      <c r="F80" s="36"/>
      <c r="G80" s="46"/>
      <c r="H80" s="52" t="str">
        <f>IF(טבלה9[[#This Row],[שם היחידה]]="","",COUNTIFS('רשימת מאגרים'!$H:$H,טבלה9[[#This Row],[שם היחידה]],'רשימת מאגרים'!$E:$E,"&lt;&gt;"))</f>
        <v/>
      </c>
      <c r="I80" s="68" t="str">
        <f>IF(טבלה9[[#This Row],[שם היחידה]]&lt;&gt;"",המשרד,"")</f>
        <v/>
      </c>
      <c r="J80" s="69" t="str">
        <f>IF(טבלה9[[#This Row],[שם היחידה]]&lt;&gt;"",SUMPRODUCT((טבלה9[[#This Row],[שם היחידה]]&gt;=טבלה9[[#All],[שם היחידה]])+0)+1,"")</f>
        <v/>
      </c>
      <c r="K80" s="69" t="str">
        <f ca="1">IF(N(טבלה9[[#This Row],[עזר מיון]]),RANK(טבלה9[[#This Row],[עזר מיון]],טבלה9[[#All],[עזר מיון]],1)+COUNTIF(טבלה9[[#This Row],[עזר מיון]]:OFFSET(טבלה9[[#This Row],[עזר מיון]],0,0),טבלה9[[#This Row],[עזר מיון]])-1,"")</f>
        <v/>
      </c>
    </row>
    <row r="81" spans="3:11">
      <c r="C81" s="37"/>
      <c r="D81" s="36"/>
      <c r="E81" s="36"/>
      <c r="F81" s="36"/>
      <c r="G81" s="46"/>
      <c r="H81" s="52" t="str">
        <f>IF(טבלה9[[#This Row],[שם היחידה]]="","",COUNTIFS('רשימת מאגרים'!$H:$H,טבלה9[[#This Row],[שם היחידה]],'רשימת מאגרים'!$E:$E,"&lt;&gt;"))</f>
        <v/>
      </c>
      <c r="I81" s="68" t="str">
        <f>IF(טבלה9[[#This Row],[שם היחידה]]&lt;&gt;"",המשרד,"")</f>
        <v/>
      </c>
      <c r="J81" s="69" t="str">
        <f>IF(טבלה9[[#This Row],[שם היחידה]]&lt;&gt;"",SUMPRODUCT((טבלה9[[#This Row],[שם היחידה]]&gt;=טבלה9[[#All],[שם היחידה]])+0)+1,"")</f>
        <v/>
      </c>
      <c r="K81" s="69" t="str">
        <f ca="1">IF(N(טבלה9[[#This Row],[עזר מיון]]),RANK(טבלה9[[#This Row],[עזר מיון]],טבלה9[[#All],[עזר מיון]],1)+COUNTIF(טבלה9[[#This Row],[עזר מיון]]:OFFSET(טבלה9[[#This Row],[עזר מיון]],0,0),טבלה9[[#This Row],[עזר מיון]])-1,"")</f>
        <v/>
      </c>
    </row>
    <row r="82" spans="3:11">
      <c r="C82" s="37"/>
      <c r="D82" s="36"/>
      <c r="E82" s="36"/>
      <c r="F82" s="36"/>
      <c r="G82" s="46"/>
      <c r="H82" s="52" t="str">
        <f>IF(טבלה9[[#This Row],[שם היחידה]]="","",COUNTIFS('רשימת מאגרים'!$H:$H,טבלה9[[#This Row],[שם היחידה]],'רשימת מאגרים'!$E:$E,"&lt;&gt;"))</f>
        <v/>
      </c>
      <c r="I82" s="68" t="str">
        <f>IF(טבלה9[[#This Row],[שם היחידה]]&lt;&gt;"",המשרד,"")</f>
        <v/>
      </c>
      <c r="J82" s="69" t="str">
        <f>IF(טבלה9[[#This Row],[שם היחידה]]&lt;&gt;"",SUMPRODUCT((טבלה9[[#This Row],[שם היחידה]]&gt;=טבלה9[[#All],[שם היחידה]])+0)+1,"")</f>
        <v/>
      </c>
      <c r="K82" s="69" t="str">
        <f ca="1">IF(N(טבלה9[[#This Row],[עזר מיון]]),RANK(טבלה9[[#This Row],[עזר מיון]],טבלה9[[#All],[עזר מיון]],1)+COUNTIF(טבלה9[[#This Row],[עזר מיון]]:OFFSET(טבלה9[[#This Row],[עזר מיון]],0,0),טבלה9[[#This Row],[עזר מיון]])-1,"")</f>
        <v/>
      </c>
    </row>
    <row r="83" spans="3:11">
      <c r="C83" s="37"/>
      <c r="D83" s="36"/>
      <c r="E83" s="36"/>
      <c r="F83" s="36"/>
      <c r="G83" s="46"/>
      <c r="H83" s="52" t="str">
        <f>IF(טבלה9[[#This Row],[שם היחידה]]="","",COUNTIFS('רשימת מאגרים'!$H:$H,טבלה9[[#This Row],[שם היחידה]],'רשימת מאגרים'!$E:$E,"&lt;&gt;"))</f>
        <v/>
      </c>
      <c r="I83" s="68" t="str">
        <f>IF(טבלה9[[#This Row],[שם היחידה]]&lt;&gt;"",המשרד,"")</f>
        <v/>
      </c>
      <c r="J83" s="69" t="str">
        <f>IF(טבלה9[[#This Row],[שם היחידה]]&lt;&gt;"",SUMPRODUCT((טבלה9[[#This Row],[שם היחידה]]&gt;=טבלה9[[#All],[שם היחידה]])+0)+1,"")</f>
        <v/>
      </c>
      <c r="K83" s="69" t="str">
        <f ca="1">IF(N(טבלה9[[#This Row],[עזר מיון]]),RANK(טבלה9[[#This Row],[עזר מיון]],טבלה9[[#All],[עזר מיון]],1)+COUNTIF(טבלה9[[#This Row],[עזר מיון]]:OFFSET(טבלה9[[#This Row],[עזר מיון]],0,0),טבלה9[[#This Row],[עזר מיון]])-1,"")</f>
        <v/>
      </c>
    </row>
    <row r="84" spans="3:11">
      <c r="C84" s="37"/>
      <c r="D84" s="36"/>
      <c r="E84" s="36"/>
      <c r="F84" s="36"/>
      <c r="G84" s="46"/>
      <c r="H84" s="52" t="str">
        <f>IF(טבלה9[[#This Row],[שם היחידה]]="","",COUNTIFS('רשימת מאגרים'!$H:$H,טבלה9[[#This Row],[שם היחידה]],'רשימת מאגרים'!$E:$E,"&lt;&gt;"))</f>
        <v/>
      </c>
      <c r="I84" s="68" t="str">
        <f>IF(טבלה9[[#This Row],[שם היחידה]]&lt;&gt;"",המשרד,"")</f>
        <v/>
      </c>
      <c r="J84" s="69" t="str">
        <f>IF(טבלה9[[#This Row],[שם היחידה]]&lt;&gt;"",SUMPRODUCT((טבלה9[[#This Row],[שם היחידה]]&gt;=טבלה9[[#All],[שם היחידה]])+0)+1,"")</f>
        <v/>
      </c>
      <c r="K84" s="69" t="str">
        <f ca="1">IF(N(טבלה9[[#This Row],[עזר מיון]]),RANK(טבלה9[[#This Row],[עזר מיון]],טבלה9[[#All],[עזר מיון]],1)+COUNTIF(טבלה9[[#This Row],[עזר מיון]]:OFFSET(טבלה9[[#This Row],[עזר מיון]],0,0),טבלה9[[#This Row],[עזר מיון]])-1,"")</f>
        <v/>
      </c>
    </row>
    <row r="85" spans="3:11">
      <c r="C85" s="37"/>
      <c r="D85" s="36"/>
      <c r="E85" s="36"/>
      <c r="F85" s="36"/>
      <c r="G85" s="46"/>
      <c r="H85" s="52" t="str">
        <f>IF(טבלה9[[#This Row],[שם היחידה]]="","",COUNTIFS('רשימת מאגרים'!$H:$H,טבלה9[[#This Row],[שם היחידה]],'רשימת מאגרים'!$E:$E,"&lt;&gt;"))</f>
        <v/>
      </c>
      <c r="I85" s="68" t="str">
        <f>IF(טבלה9[[#This Row],[שם היחידה]]&lt;&gt;"",המשרד,"")</f>
        <v/>
      </c>
      <c r="J85" s="69" t="str">
        <f>IF(טבלה9[[#This Row],[שם היחידה]]&lt;&gt;"",SUMPRODUCT((טבלה9[[#This Row],[שם היחידה]]&gt;=טבלה9[[#All],[שם היחידה]])+0)+1,"")</f>
        <v/>
      </c>
      <c r="K85" s="69" t="str">
        <f ca="1">IF(N(טבלה9[[#This Row],[עזר מיון]]),RANK(טבלה9[[#This Row],[עזר מיון]],טבלה9[[#All],[עזר מיון]],1)+COUNTIF(טבלה9[[#This Row],[עזר מיון]]:OFFSET(טבלה9[[#This Row],[עזר מיון]],0,0),טבלה9[[#This Row],[עזר מיון]])-1,"")</f>
        <v/>
      </c>
    </row>
    <row r="86" spans="3:11">
      <c r="C86" s="37"/>
      <c r="D86" s="36"/>
      <c r="E86" s="36"/>
      <c r="F86" s="36"/>
      <c r="G86" s="46"/>
      <c r="H86" s="52" t="str">
        <f>IF(טבלה9[[#This Row],[שם היחידה]]="","",COUNTIFS('רשימת מאגרים'!$H:$H,טבלה9[[#This Row],[שם היחידה]],'רשימת מאגרים'!$E:$E,"&lt;&gt;"))</f>
        <v/>
      </c>
      <c r="I86" s="68" t="str">
        <f>IF(טבלה9[[#This Row],[שם היחידה]]&lt;&gt;"",המשרד,"")</f>
        <v/>
      </c>
      <c r="J86" s="69" t="str">
        <f>IF(טבלה9[[#This Row],[שם היחידה]]&lt;&gt;"",SUMPRODUCT((טבלה9[[#This Row],[שם היחידה]]&gt;=טבלה9[[#All],[שם היחידה]])+0)+1,"")</f>
        <v/>
      </c>
      <c r="K86" s="69" t="str">
        <f ca="1">IF(N(טבלה9[[#This Row],[עזר מיון]]),RANK(טבלה9[[#This Row],[עזר מיון]],טבלה9[[#All],[עזר מיון]],1)+COUNTIF(טבלה9[[#This Row],[עזר מיון]]:OFFSET(טבלה9[[#This Row],[עזר מיון]],0,0),טבלה9[[#This Row],[עזר מיון]])-1,"")</f>
        <v/>
      </c>
    </row>
    <row r="87" spans="3:11">
      <c r="C87" s="37"/>
      <c r="D87" s="36"/>
      <c r="E87" s="36"/>
      <c r="F87" s="36"/>
      <c r="G87" s="46"/>
      <c r="H87" s="52" t="str">
        <f>IF(טבלה9[[#This Row],[שם היחידה]]="","",COUNTIFS('רשימת מאגרים'!$H:$H,טבלה9[[#This Row],[שם היחידה]],'רשימת מאגרים'!$E:$E,"&lt;&gt;"))</f>
        <v/>
      </c>
      <c r="I87" s="68" t="str">
        <f>IF(טבלה9[[#This Row],[שם היחידה]]&lt;&gt;"",המשרד,"")</f>
        <v/>
      </c>
      <c r="J87" s="69" t="str">
        <f>IF(טבלה9[[#This Row],[שם היחידה]]&lt;&gt;"",SUMPRODUCT((טבלה9[[#This Row],[שם היחידה]]&gt;=טבלה9[[#All],[שם היחידה]])+0)+1,"")</f>
        <v/>
      </c>
      <c r="K87" s="69" t="str">
        <f ca="1">IF(N(טבלה9[[#This Row],[עזר מיון]]),RANK(טבלה9[[#This Row],[עזר מיון]],טבלה9[[#All],[עזר מיון]],1)+COUNTIF(טבלה9[[#This Row],[עזר מיון]]:OFFSET(טבלה9[[#This Row],[עזר מיון]],0,0),טבלה9[[#This Row],[עזר מיון]])-1,"")</f>
        <v/>
      </c>
    </row>
    <row r="88" spans="3:11">
      <c r="C88" s="37"/>
      <c r="D88" s="36"/>
      <c r="E88" s="36"/>
      <c r="F88" s="36"/>
      <c r="G88" s="46"/>
      <c r="H88" s="52" t="str">
        <f>IF(טבלה9[[#This Row],[שם היחידה]]="","",COUNTIFS('רשימת מאגרים'!$H:$H,טבלה9[[#This Row],[שם היחידה]],'רשימת מאגרים'!$E:$E,"&lt;&gt;"))</f>
        <v/>
      </c>
      <c r="I88" s="68" t="str">
        <f>IF(טבלה9[[#This Row],[שם היחידה]]&lt;&gt;"",המשרד,"")</f>
        <v/>
      </c>
      <c r="J88" s="69" t="str">
        <f>IF(טבלה9[[#This Row],[שם היחידה]]&lt;&gt;"",SUMPRODUCT((טבלה9[[#This Row],[שם היחידה]]&gt;=טבלה9[[#All],[שם היחידה]])+0)+1,"")</f>
        <v/>
      </c>
      <c r="K88" s="69" t="str">
        <f ca="1">IF(N(טבלה9[[#This Row],[עזר מיון]]),RANK(טבלה9[[#This Row],[עזר מיון]],טבלה9[[#All],[עזר מיון]],1)+COUNTIF(טבלה9[[#This Row],[עזר מיון]]:OFFSET(טבלה9[[#This Row],[עזר מיון]],0,0),טבלה9[[#This Row],[עזר מיון]])-1,"")</f>
        <v/>
      </c>
    </row>
    <row r="89" spans="3:11">
      <c r="C89" s="37"/>
      <c r="D89" s="36"/>
      <c r="E89" s="36"/>
      <c r="F89" s="36"/>
      <c r="G89" s="46"/>
      <c r="H89" s="52" t="str">
        <f>IF(טבלה9[[#This Row],[שם היחידה]]="","",COUNTIFS('רשימת מאגרים'!$H:$H,טבלה9[[#This Row],[שם היחידה]],'רשימת מאגרים'!$E:$E,"&lt;&gt;"))</f>
        <v/>
      </c>
      <c r="I89" s="68" t="str">
        <f>IF(טבלה9[[#This Row],[שם היחידה]]&lt;&gt;"",המשרד,"")</f>
        <v/>
      </c>
      <c r="J89" s="69" t="str">
        <f>IF(טבלה9[[#This Row],[שם היחידה]]&lt;&gt;"",SUMPRODUCT((טבלה9[[#This Row],[שם היחידה]]&gt;=טבלה9[[#All],[שם היחידה]])+0)+1,"")</f>
        <v/>
      </c>
      <c r="K89" s="69" t="str">
        <f ca="1">IF(N(טבלה9[[#This Row],[עזר מיון]]),RANK(טבלה9[[#This Row],[עזר מיון]],טבלה9[[#All],[עזר מיון]],1)+COUNTIF(טבלה9[[#This Row],[עזר מיון]]:OFFSET(טבלה9[[#This Row],[עזר מיון]],0,0),טבלה9[[#This Row],[עזר מיון]])-1,"")</f>
        <v/>
      </c>
    </row>
    <row r="90" spans="3:11">
      <c r="C90" s="37"/>
      <c r="D90" s="36"/>
      <c r="E90" s="36"/>
      <c r="F90" s="36"/>
      <c r="G90" s="46"/>
      <c r="H90" s="52" t="str">
        <f>IF(טבלה9[[#This Row],[שם היחידה]]="","",COUNTIFS('רשימת מאגרים'!$H:$H,טבלה9[[#This Row],[שם היחידה]],'רשימת מאגרים'!$E:$E,"&lt;&gt;"))</f>
        <v/>
      </c>
      <c r="I90" s="68" t="str">
        <f>IF(טבלה9[[#This Row],[שם היחידה]]&lt;&gt;"",המשרד,"")</f>
        <v/>
      </c>
      <c r="J90" s="69" t="str">
        <f>IF(טבלה9[[#This Row],[שם היחידה]]&lt;&gt;"",SUMPRODUCT((טבלה9[[#This Row],[שם היחידה]]&gt;=טבלה9[[#All],[שם היחידה]])+0)+1,"")</f>
        <v/>
      </c>
      <c r="K90" s="69" t="str">
        <f ca="1">IF(N(טבלה9[[#This Row],[עזר מיון]]),RANK(טבלה9[[#This Row],[עזר מיון]],טבלה9[[#All],[עזר מיון]],1)+COUNTIF(טבלה9[[#This Row],[עזר מיון]]:OFFSET(טבלה9[[#This Row],[עזר מיון]],0,0),טבלה9[[#This Row],[עזר מיון]])-1,"")</f>
        <v/>
      </c>
    </row>
    <row r="91" spans="3:11">
      <c r="C91" s="37"/>
      <c r="D91" s="36"/>
      <c r="E91" s="36"/>
      <c r="F91" s="36"/>
      <c r="G91" s="46"/>
      <c r="H91" s="52" t="str">
        <f>IF(טבלה9[[#This Row],[שם היחידה]]="","",COUNTIFS('רשימת מאגרים'!$H:$H,טבלה9[[#This Row],[שם היחידה]],'רשימת מאגרים'!$E:$E,"&lt;&gt;"))</f>
        <v/>
      </c>
      <c r="I91" s="68" t="str">
        <f>IF(טבלה9[[#This Row],[שם היחידה]]&lt;&gt;"",המשרד,"")</f>
        <v/>
      </c>
      <c r="J91" s="69" t="str">
        <f>IF(טבלה9[[#This Row],[שם היחידה]]&lt;&gt;"",SUMPRODUCT((טבלה9[[#This Row],[שם היחידה]]&gt;=טבלה9[[#All],[שם היחידה]])+0)+1,"")</f>
        <v/>
      </c>
      <c r="K91" s="69" t="str">
        <f ca="1">IF(N(טבלה9[[#This Row],[עזר מיון]]),RANK(טבלה9[[#This Row],[עזר מיון]],טבלה9[[#All],[עזר מיון]],1)+COUNTIF(טבלה9[[#This Row],[עזר מיון]]:OFFSET(טבלה9[[#This Row],[עזר מיון]],0,0),טבלה9[[#This Row],[עזר מיון]])-1,"")</f>
        <v/>
      </c>
    </row>
    <row r="92" spans="3:11">
      <c r="C92" s="37"/>
      <c r="D92" s="36"/>
      <c r="E92" s="36"/>
      <c r="F92" s="36"/>
      <c r="G92" s="46"/>
      <c r="H92" s="52" t="str">
        <f>IF(טבלה9[[#This Row],[שם היחידה]]="","",COUNTIFS('רשימת מאגרים'!$H:$H,טבלה9[[#This Row],[שם היחידה]],'רשימת מאגרים'!$E:$E,"&lt;&gt;"))</f>
        <v/>
      </c>
      <c r="I92" s="68" t="str">
        <f>IF(טבלה9[[#This Row],[שם היחידה]]&lt;&gt;"",המשרד,"")</f>
        <v/>
      </c>
      <c r="J92" s="69" t="str">
        <f>IF(טבלה9[[#This Row],[שם היחידה]]&lt;&gt;"",SUMPRODUCT((טבלה9[[#This Row],[שם היחידה]]&gt;=טבלה9[[#All],[שם היחידה]])+0)+1,"")</f>
        <v/>
      </c>
      <c r="K92" s="69" t="str">
        <f ca="1">IF(N(טבלה9[[#This Row],[עזר מיון]]),RANK(טבלה9[[#This Row],[עזר מיון]],טבלה9[[#All],[עזר מיון]],1)+COUNTIF(טבלה9[[#This Row],[עזר מיון]]:OFFSET(טבלה9[[#This Row],[עזר מיון]],0,0),טבלה9[[#This Row],[עזר מיון]])-1,"")</f>
        <v/>
      </c>
    </row>
    <row r="93" spans="3:11">
      <c r="C93" s="37"/>
      <c r="D93" s="36"/>
      <c r="E93" s="36"/>
      <c r="F93" s="36"/>
      <c r="G93" s="46"/>
      <c r="H93" s="52" t="str">
        <f>IF(טבלה9[[#This Row],[שם היחידה]]="","",COUNTIFS('רשימת מאגרים'!$H:$H,טבלה9[[#This Row],[שם היחידה]],'רשימת מאגרים'!$E:$E,"&lt;&gt;"))</f>
        <v/>
      </c>
      <c r="I93" s="68" t="str">
        <f>IF(טבלה9[[#This Row],[שם היחידה]]&lt;&gt;"",המשרד,"")</f>
        <v/>
      </c>
      <c r="J93" s="69" t="str">
        <f>IF(טבלה9[[#This Row],[שם היחידה]]&lt;&gt;"",SUMPRODUCT((טבלה9[[#This Row],[שם היחידה]]&gt;=טבלה9[[#All],[שם היחידה]])+0)+1,"")</f>
        <v/>
      </c>
      <c r="K93" s="69" t="str">
        <f ca="1">IF(N(טבלה9[[#This Row],[עזר מיון]]),RANK(טבלה9[[#This Row],[עזר מיון]],טבלה9[[#All],[עזר מיון]],1)+COUNTIF(טבלה9[[#This Row],[עזר מיון]]:OFFSET(טבלה9[[#This Row],[עזר מיון]],0,0),טבלה9[[#This Row],[עזר מיון]])-1,"")</f>
        <v/>
      </c>
    </row>
    <row r="94" spans="3:11">
      <c r="C94" s="37"/>
      <c r="D94" s="36"/>
      <c r="E94" s="36"/>
      <c r="F94" s="36"/>
      <c r="G94" s="46"/>
      <c r="H94" s="52" t="str">
        <f>IF(טבלה9[[#This Row],[שם היחידה]]="","",COUNTIFS('רשימת מאגרים'!$H:$H,טבלה9[[#This Row],[שם היחידה]],'רשימת מאגרים'!$E:$E,"&lt;&gt;"))</f>
        <v/>
      </c>
      <c r="I94" s="68" t="str">
        <f>IF(טבלה9[[#This Row],[שם היחידה]]&lt;&gt;"",המשרד,"")</f>
        <v/>
      </c>
      <c r="J94" s="69" t="str">
        <f>IF(טבלה9[[#This Row],[שם היחידה]]&lt;&gt;"",SUMPRODUCT((טבלה9[[#This Row],[שם היחידה]]&gt;=טבלה9[[#All],[שם היחידה]])+0)+1,"")</f>
        <v/>
      </c>
      <c r="K94" s="69" t="str">
        <f ca="1">IF(N(טבלה9[[#This Row],[עזר מיון]]),RANK(טבלה9[[#This Row],[עזר מיון]],טבלה9[[#All],[עזר מיון]],1)+COUNTIF(טבלה9[[#This Row],[עזר מיון]]:OFFSET(טבלה9[[#This Row],[עזר מיון]],0,0),טבלה9[[#This Row],[עזר מיון]])-1,"")</f>
        <v/>
      </c>
    </row>
    <row r="95" spans="3:11">
      <c r="C95" s="37"/>
      <c r="D95" s="36"/>
      <c r="E95" s="36"/>
      <c r="F95" s="36"/>
      <c r="G95" s="46"/>
      <c r="H95" s="52" t="str">
        <f>IF(טבלה9[[#This Row],[שם היחידה]]="","",COUNTIFS('רשימת מאגרים'!$H:$H,טבלה9[[#This Row],[שם היחידה]],'רשימת מאגרים'!$E:$E,"&lt;&gt;"))</f>
        <v/>
      </c>
      <c r="I95" s="68" t="str">
        <f>IF(טבלה9[[#This Row],[שם היחידה]]&lt;&gt;"",המשרד,"")</f>
        <v/>
      </c>
      <c r="J95" s="69" t="str">
        <f>IF(טבלה9[[#This Row],[שם היחידה]]&lt;&gt;"",SUMPRODUCT((טבלה9[[#This Row],[שם היחידה]]&gt;=טבלה9[[#All],[שם היחידה]])+0)+1,"")</f>
        <v/>
      </c>
      <c r="K95" s="69" t="str">
        <f ca="1">IF(N(טבלה9[[#This Row],[עזר מיון]]),RANK(טבלה9[[#This Row],[עזר מיון]],טבלה9[[#All],[עזר מיון]],1)+COUNTIF(טבלה9[[#This Row],[עזר מיון]]:OFFSET(טבלה9[[#This Row],[עזר מיון]],0,0),טבלה9[[#This Row],[עזר מיון]])-1,"")</f>
        <v/>
      </c>
    </row>
    <row r="96" spans="3:11">
      <c r="C96" s="37"/>
      <c r="D96" s="36"/>
      <c r="E96" s="36"/>
      <c r="F96" s="36"/>
      <c r="G96" s="46"/>
      <c r="H96" s="52" t="str">
        <f>IF(טבלה9[[#This Row],[שם היחידה]]="","",COUNTIFS('רשימת מאגרים'!$H:$H,טבלה9[[#This Row],[שם היחידה]],'רשימת מאגרים'!$E:$E,"&lt;&gt;"))</f>
        <v/>
      </c>
      <c r="I96" s="68" t="str">
        <f>IF(טבלה9[[#This Row],[שם היחידה]]&lt;&gt;"",המשרד,"")</f>
        <v/>
      </c>
      <c r="J96" s="69" t="str">
        <f>IF(טבלה9[[#This Row],[שם היחידה]]&lt;&gt;"",SUMPRODUCT((טבלה9[[#This Row],[שם היחידה]]&gt;=טבלה9[[#All],[שם היחידה]])+0)+1,"")</f>
        <v/>
      </c>
      <c r="K96" s="69" t="str">
        <f ca="1">IF(N(טבלה9[[#This Row],[עזר מיון]]),RANK(טבלה9[[#This Row],[עזר מיון]],טבלה9[[#All],[עזר מיון]],1)+COUNTIF(טבלה9[[#This Row],[עזר מיון]]:OFFSET(טבלה9[[#This Row],[עזר מיון]],0,0),טבלה9[[#This Row],[עזר מיון]])-1,"")</f>
        <v/>
      </c>
    </row>
    <row r="97" spans="3:11">
      <c r="C97" s="37"/>
      <c r="D97" s="36"/>
      <c r="E97" s="36"/>
      <c r="F97" s="36"/>
      <c r="G97" s="46"/>
      <c r="H97" s="52" t="str">
        <f>IF(טבלה9[[#This Row],[שם היחידה]]="","",COUNTIFS('רשימת מאגרים'!$H:$H,טבלה9[[#This Row],[שם היחידה]],'רשימת מאגרים'!$E:$E,"&lt;&gt;"))</f>
        <v/>
      </c>
      <c r="I97" s="68" t="str">
        <f>IF(טבלה9[[#This Row],[שם היחידה]]&lt;&gt;"",המשרד,"")</f>
        <v/>
      </c>
      <c r="J97" s="69" t="str">
        <f>IF(טבלה9[[#This Row],[שם היחידה]]&lt;&gt;"",SUMPRODUCT((טבלה9[[#This Row],[שם היחידה]]&gt;=טבלה9[[#All],[שם היחידה]])+0)+1,"")</f>
        <v/>
      </c>
      <c r="K97" s="69" t="str">
        <f ca="1">IF(N(טבלה9[[#This Row],[עזר מיון]]),RANK(טבלה9[[#This Row],[עזר מיון]],טבלה9[[#All],[עזר מיון]],1)+COUNTIF(טבלה9[[#This Row],[עזר מיון]]:OFFSET(טבלה9[[#This Row],[עזר מיון]],0,0),טבלה9[[#This Row],[עזר מיון]])-1,"")</f>
        <v/>
      </c>
    </row>
    <row r="98" spans="3:11">
      <c r="C98" s="37"/>
      <c r="D98" s="36"/>
      <c r="E98" s="36"/>
      <c r="F98" s="36"/>
      <c r="G98" s="46"/>
      <c r="H98" s="52" t="str">
        <f>IF(טבלה9[[#This Row],[שם היחידה]]="","",COUNTIFS('רשימת מאגרים'!$H:$H,טבלה9[[#This Row],[שם היחידה]],'רשימת מאגרים'!$E:$E,"&lt;&gt;"))</f>
        <v/>
      </c>
      <c r="I98" s="68" t="str">
        <f>IF(טבלה9[[#This Row],[שם היחידה]]&lt;&gt;"",המשרד,"")</f>
        <v/>
      </c>
      <c r="J98" s="69" t="str">
        <f>IF(טבלה9[[#This Row],[שם היחידה]]&lt;&gt;"",SUMPRODUCT((טבלה9[[#This Row],[שם היחידה]]&gt;=טבלה9[[#All],[שם היחידה]])+0)+1,"")</f>
        <v/>
      </c>
      <c r="K98" s="69" t="str">
        <f ca="1">IF(N(טבלה9[[#This Row],[עזר מיון]]),RANK(טבלה9[[#This Row],[עזר מיון]],טבלה9[[#All],[עזר מיון]],1)+COUNTIF(טבלה9[[#This Row],[עזר מיון]]:OFFSET(טבלה9[[#This Row],[עזר מיון]],0,0),טבלה9[[#This Row],[עזר מיון]])-1,"")</f>
        <v/>
      </c>
    </row>
    <row r="99" spans="3:11">
      <c r="C99" s="37"/>
      <c r="D99" s="36"/>
      <c r="E99" s="36"/>
      <c r="F99" s="36"/>
      <c r="G99" s="46"/>
      <c r="H99" s="52" t="str">
        <f>IF(טבלה9[[#This Row],[שם היחידה]]="","",COUNTIFS('רשימת מאגרים'!$H:$H,טבלה9[[#This Row],[שם היחידה]],'רשימת מאגרים'!$E:$E,"&lt;&gt;"))</f>
        <v/>
      </c>
      <c r="I99" s="68" t="str">
        <f>IF(טבלה9[[#This Row],[שם היחידה]]&lt;&gt;"",המשרד,"")</f>
        <v/>
      </c>
      <c r="J99" s="69" t="str">
        <f>IF(טבלה9[[#This Row],[שם היחידה]]&lt;&gt;"",SUMPRODUCT((טבלה9[[#This Row],[שם היחידה]]&gt;=טבלה9[[#All],[שם היחידה]])+0)+1,"")</f>
        <v/>
      </c>
      <c r="K99" s="69" t="str">
        <f ca="1">IF(N(טבלה9[[#This Row],[עזר מיון]]),RANK(טבלה9[[#This Row],[עזר מיון]],טבלה9[[#All],[עזר מיון]],1)+COUNTIF(טבלה9[[#This Row],[עזר מיון]]:OFFSET(טבלה9[[#This Row],[עזר מיון]],0,0),טבלה9[[#This Row],[עזר מיון]])-1,"")</f>
        <v/>
      </c>
    </row>
    <row r="100" spans="3:11">
      <c r="C100" s="37"/>
      <c r="D100" s="36"/>
      <c r="E100" s="36"/>
      <c r="F100" s="36"/>
      <c r="G100" s="46"/>
      <c r="H100" s="52" t="str">
        <f>IF(טבלה9[[#This Row],[שם היחידה]]="","",COUNTIFS('רשימת מאגרים'!$H:$H,טבלה9[[#This Row],[שם היחידה]],'רשימת מאגרים'!$E:$E,"&lt;&gt;"))</f>
        <v/>
      </c>
      <c r="I100" s="68" t="str">
        <f>IF(טבלה9[[#This Row],[שם היחידה]]&lt;&gt;"",המשרד,"")</f>
        <v/>
      </c>
      <c r="J100" s="69" t="str">
        <f>IF(טבלה9[[#This Row],[שם היחידה]]&lt;&gt;"",SUMPRODUCT((טבלה9[[#This Row],[שם היחידה]]&gt;=טבלה9[[#All],[שם היחידה]])+0)+1,"")</f>
        <v/>
      </c>
      <c r="K100" s="69" t="str">
        <f ca="1">IF(N(טבלה9[[#This Row],[עזר מיון]]),RANK(טבלה9[[#This Row],[עזר מיון]],טבלה9[[#All],[עזר מיון]],1)+COUNTIF(טבלה9[[#This Row],[עזר מיון]]:OFFSET(טבלה9[[#This Row],[עזר מיון]],0,0),טבלה9[[#This Row],[עזר מיון]])-1,"")</f>
        <v/>
      </c>
    </row>
    <row r="101" spans="3:11">
      <c r="C101" s="37"/>
      <c r="D101" s="36"/>
      <c r="E101" s="36"/>
      <c r="F101" s="36"/>
      <c r="G101" s="46"/>
      <c r="H101" s="52" t="str">
        <f>IF(טבלה9[[#This Row],[שם היחידה]]="","",COUNTIFS('רשימת מאגרים'!$H:$H,טבלה9[[#This Row],[שם היחידה]],'רשימת מאגרים'!$E:$E,"&lt;&gt;"))</f>
        <v/>
      </c>
      <c r="I101" s="68" t="str">
        <f>IF(טבלה9[[#This Row],[שם היחידה]]&lt;&gt;"",המשרד,"")</f>
        <v/>
      </c>
      <c r="J101" s="69" t="str">
        <f>IF(טבלה9[[#This Row],[שם היחידה]]&lt;&gt;"",SUMPRODUCT((טבלה9[[#This Row],[שם היחידה]]&gt;=טבלה9[[#All],[שם היחידה]])+0)+1,"")</f>
        <v/>
      </c>
      <c r="K101" s="69" t="str">
        <f ca="1">IF(N(טבלה9[[#This Row],[עזר מיון]]),RANK(טבלה9[[#This Row],[עזר מיון]],טבלה9[[#All],[עזר מיון]],1)+COUNTIF(טבלה9[[#This Row],[עזר מיון]]:OFFSET(טבלה9[[#This Row],[עזר מיון]],0,0),טבלה9[[#This Row],[עזר מיון]])-1,"")</f>
        <v/>
      </c>
    </row>
    <row r="102" spans="3:11">
      <c r="C102" s="37"/>
      <c r="D102" s="36"/>
      <c r="E102" s="36"/>
      <c r="F102" s="36"/>
      <c r="G102" s="46"/>
      <c r="H102" s="52" t="str">
        <f>IF(טבלה9[[#This Row],[שם היחידה]]="","",COUNTIFS('רשימת מאגרים'!$H:$H,טבלה9[[#This Row],[שם היחידה]],'רשימת מאגרים'!$E:$E,"&lt;&gt;"))</f>
        <v/>
      </c>
      <c r="I102" s="68" t="str">
        <f>IF(טבלה9[[#This Row],[שם היחידה]]&lt;&gt;"",המשרד,"")</f>
        <v/>
      </c>
      <c r="J102" s="69" t="str">
        <f>IF(טבלה9[[#This Row],[שם היחידה]]&lt;&gt;"",SUMPRODUCT((טבלה9[[#This Row],[שם היחידה]]&gt;=טבלה9[[#All],[שם היחידה]])+0)+1,"")</f>
        <v/>
      </c>
      <c r="K102" s="69" t="str">
        <f ca="1">IF(N(טבלה9[[#This Row],[עזר מיון]]),RANK(טבלה9[[#This Row],[עזר מיון]],טבלה9[[#All],[עזר מיון]],1)+COUNTIF(טבלה9[[#This Row],[עזר מיון]]:OFFSET(טבלה9[[#This Row],[עזר מיון]],0,0),טבלה9[[#This Row],[עזר מיון]])-1,"")</f>
        <v/>
      </c>
    </row>
    <row r="103" spans="3:11">
      <c r="C103" s="37"/>
      <c r="D103" s="36"/>
      <c r="E103" s="36"/>
      <c r="F103" s="36"/>
      <c r="G103" s="46"/>
      <c r="H103" s="52" t="str">
        <f>IF(טבלה9[[#This Row],[שם היחידה]]="","",COUNTIFS('רשימת מאגרים'!$H:$H,טבלה9[[#This Row],[שם היחידה]],'רשימת מאגרים'!$E:$E,"&lt;&gt;"))</f>
        <v/>
      </c>
      <c r="I103" s="68" t="str">
        <f>IF(טבלה9[[#This Row],[שם היחידה]]&lt;&gt;"",המשרד,"")</f>
        <v/>
      </c>
      <c r="J103" s="69" t="str">
        <f>IF(טבלה9[[#This Row],[שם היחידה]]&lt;&gt;"",SUMPRODUCT((טבלה9[[#This Row],[שם היחידה]]&gt;=טבלה9[[#All],[שם היחידה]])+0)+1,"")</f>
        <v/>
      </c>
      <c r="K103" s="69" t="str">
        <f ca="1">IF(N(טבלה9[[#This Row],[עזר מיון]]),RANK(טבלה9[[#This Row],[עזר מיון]],טבלה9[[#All],[עזר מיון]],1)+COUNTIF(טבלה9[[#This Row],[עזר מיון]]:OFFSET(טבלה9[[#This Row],[עזר מיון]],0,0),טבלה9[[#This Row],[עזר מיון]])-1,"")</f>
        <v/>
      </c>
    </row>
    <row r="104" spans="3:11">
      <c r="C104" s="37"/>
      <c r="D104" s="36"/>
      <c r="E104" s="36"/>
      <c r="F104" s="36"/>
      <c r="G104" s="46"/>
      <c r="H104" s="52" t="str">
        <f>IF(טבלה9[[#This Row],[שם היחידה]]="","",COUNTIFS('רשימת מאגרים'!$H:$H,טבלה9[[#This Row],[שם היחידה]],'רשימת מאגרים'!$E:$E,"&lt;&gt;"))</f>
        <v/>
      </c>
      <c r="I104" s="68" t="str">
        <f>IF(טבלה9[[#This Row],[שם היחידה]]&lt;&gt;"",המשרד,"")</f>
        <v/>
      </c>
      <c r="J104" s="69" t="str">
        <f>IF(טבלה9[[#This Row],[שם היחידה]]&lt;&gt;"",SUMPRODUCT((טבלה9[[#This Row],[שם היחידה]]&gt;=טבלה9[[#All],[שם היחידה]])+0)+1,"")</f>
        <v/>
      </c>
      <c r="K104" s="69" t="str">
        <f ca="1">IF(N(טבלה9[[#This Row],[עזר מיון]]),RANK(טבלה9[[#This Row],[עזר מיון]],טבלה9[[#All],[עזר מיון]],1)+COUNTIF(טבלה9[[#This Row],[עזר מיון]]:OFFSET(טבלה9[[#This Row],[עזר מיון]],0,0),טבלה9[[#This Row],[עזר מיון]])-1,"")</f>
        <v/>
      </c>
    </row>
    <row r="105" spans="3:11">
      <c r="C105" s="37"/>
      <c r="D105" s="36"/>
      <c r="E105" s="36"/>
      <c r="F105" s="36"/>
      <c r="G105" s="46"/>
      <c r="H105" s="52" t="str">
        <f>IF(טבלה9[[#This Row],[שם היחידה]]="","",COUNTIFS('רשימת מאגרים'!$H:$H,טבלה9[[#This Row],[שם היחידה]],'רשימת מאגרים'!$E:$E,"&lt;&gt;"))</f>
        <v/>
      </c>
      <c r="I105" s="68" t="str">
        <f>IF(טבלה9[[#This Row],[שם היחידה]]&lt;&gt;"",המשרד,"")</f>
        <v/>
      </c>
      <c r="J105" s="69" t="str">
        <f>IF(טבלה9[[#This Row],[שם היחידה]]&lt;&gt;"",SUMPRODUCT((טבלה9[[#This Row],[שם היחידה]]&gt;=טבלה9[[#All],[שם היחידה]])+0)+1,"")</f>
        <v/>
      </c>
      <c r="K105" s="69" t="str">
        <f ca="1">IF(N(טבלה9[[#This Row],[עזר מיון]]),RANK(טבלה9[[#This Row],[עזר מיון]],טבלה9[[#All],[עזר מיון]],1)+COUNTIF(טבלה9[[#This Row],[עזר מיון]]:OFFSET(טבלה9[[#This Row],[עזר מיון]],0,0),טבלה9[[#This Row],[עזר מיון]])-1,"")</f>
        <v/>
      </c>
    </row>
    <row r="106" spans="3:11">
      <c r="C106" s="37"/>
      <c r="D106" s="36"/>
      <c r="E106" s="36"/>
      <c r="F106" s="36"/>
      <c r="G106" s="46"/>
      <c r="H106" s="52" t="str">
        <f>IF(טבלה9[[#This Row],[שם היחידה]]="","",COUNTIFS('רשימת מאגרים'!$H:$H,טבלה9[[#This Row],[שם היחידה]],'רשימת מאגרים'!$E:$E,"&lt;&gt;"))</f>
        <v/>
      </c>
      <c r="I106" s="68" t="str">
        <f>IF(טבלה9[[#This Row],[שם היחידה]]&lt;&gt;"",המשרד,"")</f>
        <v/>
      </c>
      <c r="J106" s="69" t="str">
        <f>IF(טבלה9[[#This Row],[שם היחידה]]&lt;&gt;"",SUMPRODUCT((טבלה9[[#This Row],[שם היחידה]]&gt;=טבלה9[[#All],[שם היחידה]])+0)+1,"")</f>
        <v/>
      </c>
      <c r="K106" s="69" t="str">
        <f ca="1">IF(N(טבלה9[[#This Row],[עזר מיון]]),RANK(טבלה9[[#This Row],[עזר מיון]],טבלה9[[#All],[עזר מיון]],1)+COUNTIF(טבלה9[[#This Row],[עזר מיון]]:OFFSET(טבלה9[[#This Row],[עזר מיון]],0,0),טבלה9[[#This Row],[עזר מיון]])-1,"")</f>
        <v/>
      </c>
    </row>
    <row r="107" spans="3:11">
      <c r="C107" s="37"/>
      <c r="D107" s="36"/>
      <c r="E107" s="36"/>
      <c r="F107" s="36"/>
      <c r="G107" s="46"/>
      <c r="H107" s="52" t="str">
        <f>IF(טבלה9[[#This Row],[שם היחידה]]="","",COUNTIFS('רשימת מאגרים'!$H:$H,טבלה9[[#This Row],[שם היחידה]],'רשימת מאגרים'!$E:$E,"&lt;&gt;"))</f>
        <v/>
      </c>
      <c r="I107" s="68" t="str">
        <f>IF(טבלה9[[#This Row],[שם היחידה]]&lt;&gt;"",המשרד,"")</f>
        <v/>
      </c>
      <c r="J107" s="69" t="str">
        <f>IF(טבלה9[[#This Row],[שם היחידה]]&lt;&gt;"",SUMPRODUCT((טבלה9[[#This Row],[שם היחידה]]&gt;=טבלה9[[#All],[שם היחידה]])+0)+1,"")</f>
        <v/>
      </c>
      <c r="K107" s="69" t="str">
        <f ca="1">IF(N(טבלה9[[#This Row],[עזר מיון]]),RANK(טבלה9[[#This Row],[עזר מיון]],טבלה9[[#All],[עזר מיון]],1)+COUNTIF(טבלה9[[#This Row],[עזר מיון]]:OFFSET(טבלה9[[#This Row],[עזר מיון]],0,0),טבלה9[[#This Row],[עזר מיון]])-1,"")</f>
        <v/>
      </c>
    </row>
    <row r="108" spans="3:11">
      <c r="C108" s="37"/>
      <c r="D108" s="36"/>
      <c r="E108" s="36"/>
      <c r="F108" s="36"/>
      <c r="G108" s="46"/>
      <c r="H108" s="52" t="str">
        <f>IF(טבלה9[[#This Row],[שם היחידה]]="","",COUNTIFS('רשימת מאגרים'!$H:$H,טבלה9[[#This Row],[שם היחידה]],'רשימת מאגרים'!$E:$E,"&lt;&gt;"))</f>
        <v/>
      </c>
      <c r="I108" s="68" t="str">
        <f>IF(טבלה9[[#This Row],[שם היחידה]]&lt;&gt;"",המשרד,"")</f>
        <v/>
      </c>
      <c r="J108" s="69" t="str">
        <f>IF(טבלה9[[#This Row],[שם היחידה]]&lt;&gt;"",SUMPRODUCT((טבלה9[[#This Row],[שם היחידה]]&gt;=טבלה9[[#All],[שם היחידה]])+0)+1,"")</f>
        <v/>
      </c>
      <c r="K108" s="69" t="str">
        <f ca="1">IF(N(טבלה9[[#This Row],[עזר מיון]]),RANK(טבלה9[[#This Row],[עזר מיון]],טבלה9[[#All],[עזר מיון]],1)+COUNTIF(טבלה9[[#This Row],[עזר מיון]]:OFFSET(טבלה9[[#This Row],[עזר מיון]],0,0),טבלה9[[#This Row],[עזר מיון]])-1,"")</f>
        <v/>
      </c>
    </row>
    <row r="109" spans="3:11">
      <c r="C109" s="37"/>
      <c r="D109" s="36"/>
      <c r="E109" s="36"/>
      <c r="F109" s="36"/>
      <c r="G109" s="46"/>
      <c r="H109" s="52" t="str">
        <f>IF(טבלה9[[#This Row],[שם היחידה]]="","",COUNTIFS('רשימת מאגרים'!$H:$H,טבלה9[[#This Row],[שם היחידה]],'רשימת מאגרים'!$E:$E,"&lt;&gt;"))</f>
        <v/>
      </c>
      <c r="I109" s="68" t="str">
        <f>IF(טבלה9[[#This Row],[שם היחידה]]&lt;&gt;"",המשרד,"")</f>
        <v/>
      </c>
      <c r="J109" s="69" t="str">
        <f>IF(טבלה9[[#This Row],[שם היחידה]]&lt;&gt;"",SUMPRODUCT((טבלה9[[#This Row],[שם היחידה]]&gt;=טבלה9[[#All],[שם היחידה]])+0)+1,"")</f>
        <v/>
      </c>
      <c r="K109" s="69" t="str">
        <f ca="1">IF(N(טבלה9[[#This Row],[עזר מיון]]),RANK(טבלה9[[#This Row],[עזר מיון]],טבלה9[[#All],[עזר מיון]],1)+COUNTIF(טבלה9[[#This Row],[עזר מיון]]:OFFSET(טבלה9[[#This Row],[עזר מיון]],0,0),טבלה9[[#This Row],[עזר מיון]])-1,"")</f>
        <v/>
      </c>
    </row>
    <row r="110" spans="3:11">
      <c r="C110" s="37"/>
      <c r="D110" s="36"/>
      <c r="E110" s="36"/>
      <c r="F110" s="36"/>
      <c r="G110" s="46"/>
      <c r="H110" s="52" t="str">
        <f>IF(טבלה9[[#This Row],[שם היחידה]]="","",COUNTIFS('רשימת מאגרים'!$H:$H,טבלה9[[#This Row],[שם היחידה]],'רשימת מאגרים'!$E:$E,"&lt;&gt;"))</f>
        <v/>
      </c>
      <c r="I110" s="68" t="str">
        <f>IF(טבלה9[[#This Row],[שם היחידה]]&lt;&gt;"",המשרד,"")</f>
        <v/>
      </c>
      <c r="J110" s="69" t="str">
        <f>IF(טבלה9[[#This Row],[שם היחידה]]&lt;&gt;"",SUMPRODUCT((טבלה9[[#This Row],[שם היחידה]]&gt;=טבלה9[[#All],[שם היחידה]])+0)+1,"")</f>
        <v/>
      </c>
      <c r="K110" s="69" t="str">
        <f ca="1">IF(N(טבלה9[[#This Row],[עזר מיון]]),RANK(טבלה9[[#This Row],[עזר מיון]],טבלה9[[#All],[עזר מיון]],1)+COUNTIF(טבלה9[[#This Row],[עזר מיון]]:OFFSET(טבלה9[[#This Row],[עזר מיון]],0,0),טבלה9[[#This Row],[עזר מיון]])-1,"")</f>
        <v/>
      </c>
    </row>
    <row r="111" spans="3:11">
      <c r="C111" s="41"/>
      <c r="D111" s="42"/>
      <c r="E111" s="42"/>
      <c r="F111" s="42"/>
      <c r="G111" s="47"/>
      <c r="H111" s="53" t="str">
        <f>IF(טבלה9[[#This Row],[שם היחידה]]="","",COUNTIFS('רשימת מאגרים'!$H:$H,טבלה9[[#This Row],[שם היחידה]],'רשימת מאגרים'!$E:$E,"&lt;&gt;"))</f>
        <v/>
      </c>
      <c r="I111" s="68" t="str">
        <f>IF(טבלה9[[#This Row],[שם היחידה]]&lt;&gt;"",המשרד,"")</f>
        <v/>
      </c>
      <c r="J111" s="69" t="str">
        <f>IF(טבלה9[[#This Row],[שם היחידה]]&lt;&gt;"",SUMPRODUCT((טבלה9[[#This Row],[שם היחידה]]&gt;=טבלה9[[#All],[שם היחידה]])+0)+1,"")</f>
        <v/>
      </c>
      <c r="K111" s="69" t="str">
        <f ca="1">IF(N(טבלה9[[#This Row],[עזר מיון]]),RANK(טבלה9[[#This Row],[עזר מיון]],טבלה9[[#All],[עזר מיון]],1)+COUNTIF(טבלה9[[#This Row],[עזר מיון]]:OFFSET(טבלה9[[#This Row],[עזר מיון]],0,0),טבלה9[[#This Row],[עזר מיון]])-1,"")</f>
        <v/>
      </c>
    </row>
  </sheetData>
  <sheetProtection algorithmName="SHA-512" hashValue="Yn3fD/YUzE9E2Qy1J/pD4uW85P5abieIx/gwnphJPUFM2twZaDuZNYPtGvD8FweOv4IibBhJo4ZVrneU9xxJvA==" saltValue="9YeBaidCa9O6PaJk8lptMw==" spinCount="100000" sheet="1" objects="1" scenarios="1" formatCells="0" formatColumns="0" formatRows="0" autoFilter="0"/>
  <mergeCells count="1">
    <mergeCell ref="D1:E1"/>
  </mergeCells>
  <dataValidations count="1">
    <dataValidation type="list" allowBlank="1" showInputMessage="1" showErrorMessage="1" sqref="G7:G111">
      <formula1>רבעון</formula1>
    </dataValidation>
  </dataValidations>
  <printOptions horizontalCentered="1"/>
  <pageMargins left="0" right="0" top="0" bottom="0.74803149606299213" header="0.31496062992125984" footer="0.31496062992125984"/>
  <pageSetup paperSize="9" scale="65" pageOrder="overThenDown" orientation="portrait" r:id="rId1"/>
  <headerFooter>
    <oddFooter>&amp;C&amp;"Arial Unicode MS,רגיל"&amp;K002060עמוד &amp;P מתוך &amp;N עמודים</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filterMode="1">
    <tabColor rgb="FF002060"/>
    <outlinePr summaryRight="0"/>
  </sheetPr>
  <dimension ref="A1:AZ205"/>
  <sheetViews>
    <sheetView showGridLines="0" rightToLeft="1" zoomScale="115" zoomScaleNormal="115" zoomScaleSheetLayoutView="100" workbookViewId="0">
      <pane xSplit="5" ySplit="5" topLeftCell="F6" activePane="bottomRight" state="frozen"/>
      <selection pane="topRight" activeCell="F1" sqref="F1"/>
      <selection pane="bottomLeft" activeCell="C5" sqref="C5"/>
      <selection pane="bottomRight" activeCell="AV1" sqref="AV1:AV1048576"/>
    </sheetView>
  </sheetViews>
  <sheetFormatPr defaultColWidth="9" defaultRowHeight="14.25"/>
  <cols>
    <col min="1" max="1" width="39.375" style="85" hidden="1" customWidth="1"/>
    <col min="2" max="2" width="9" style="85" hidden="1" customWidth="1"/>
    <col min="3" max="3" width="4.625" style="85" customWidth="1"/>
    <col min="4" max="4" width="13.625" style="85" customWidth="1"/>
    <col min="5" max="5" width="37.25" style="142" customWidth="1"/>
    <col min="6" max="6" width="35.375" style="143" customWidth="1" collapsed="1"/>
    <col min="7" max="7" width="10.75" style="143" customWidth="1"/>
    <col min="8" max="8" width="19.875" style="143" customWidth="1"/>
    <col min="9" max="9" width="15.25" style="143" customWidth="1"/>
    <col min="10" max="10" width="14.125" style="144" customWidth="1"/>
    <col min="11" max="11" width="15.25" style="143" customWidth="1"/>
    <col min="12" max="12" width="13" style="144" customWidth="1"/>
    <col min="13" max="13" width="18.125" style="143" customWidth="1"/>
    <col min="14" max="14" width="18.75" style="143" customWidth="1"/>
    <col min="15" max="15" width="20" style="145" customWidth="1"/>
    <col min="16" max="16" width="21.125" style="143" customWidth="1"/>
    <col min="17" max="17" width="23.125" style="143" customWidth="1"/>
    <col min="18" max="18" width="23.25" style="143" customWidth="1"/>
    <col min="19" max="19" width="11.75" style="143" customWidth="1"/>
    <col min="20" max="20" width="31.75" style="143" customWidth="1"/>
    <col min="21" max="21" width="21.375" style="143" customWidth="1"/>
    <col min="22" max="22" width="19.375" style="146" customWidth="1" collapsed="1"/>
    <col min="23" max="23" width="18.375" style="143" customWidth="1"/>
    <col min="24" max="24" width="12.375" style="143" customWidth="1"/>
    <col min="25" max="25" width="11.5" style="143" customWidth="1"/>
    <col min="26" max="26" width="21.625" style="143" customWidth="1"/>
    <col min="27" max="27" width="15.625" style="143" customWidth="1"/>
    <col min="28" max="28" width="21.625" style="143" customWidth="1"/>
    <col min="29" max="29" width="18.375" style="143" customWidth="1"/>
    <col min="30" max="31" width="14" style="143" customWidth="1"/>
    <col min="32" max="36" width="14" style="144" customWidth="1"/>
    <col min="37" max="37" width="14" style="144" hidden="1" customWidth="1"/>
    <col min="38" max="39" width="14" style="144" customWidth="1"/>
    <col min="40" max="40" width="14" style="144" hidden="1" customWidth="1"/>
    <col min="41" max="41" width="14" style="144" customWidth="1"/>
    <col min="42" max="43" width="15.625" style="143" customWidth="1"/>
    <col min="44" max="44" width="16.875" style="143" customWidth="1"/>
    <col min="45" max="45" width="12.375" style="143" customWidth="1"/>
    <col min="46" max="46" width="12.375" style="144" customWidth="1"/>
    <col min="47" max="47" width="19.875" style="144" customWidth="1"/>
    <col min="48" max="48" width="15.75" style="144" customWidth="1"/>
    <col min="49" max="49" width="15.5" style="144" hidden="1" customWidth="1"/>
    <col min="50" max="50" width="7.625" style="144" hidden="1" customWidth="1"/>
    <col min="51" max="52" width="7.625" style="146" hidden="1" customWidth="1"/>
    <col min="53" max="16384" width="9" style="85"/>
  </cols>
  <sheetData>
    <row r="1" spans="1:52" ht="15">
      <c r="A1" s="77"/>
      <c r="B1" s="77"/>
      <c r="C1" s="78"/>
      <c r="D1" s="78"/>
      <c r="E1" s="79"/>
      <c r="F1" s="78"/>
      <c r="G1" s="77"/>
      <c r="H1" s="78" t="s">
        <v>66</v>
      </c>
      <c r="I1" s="77"/>
      <c r="J1" s="80"/>
      <c r="K1" s="77"/>
      <c r="L1" s="80"/>
      <c r="M1" s="77"/>
      <c r="N1" s="77"/>
      <c r="O1" s="78" t="s">
        <v>66</v>
      </c>
      <c r="P1" s="77"/>
      <c r="Q1" s="77"/>
      <c r="R1" s="77"/>
      <c r="S1" s="77"/>
      <c r="T1" s="77"/>
      <c r="U1" s="77"/>
      <c r="V1" s="81"/>
      <c r="W1" s="78" t="s">
        <v>66</v>
      </c>
      <c r="X1" s="77"/>
      <c r="Y1" s="77"/>
      <c r="Z1" s="77"/>
      <c r="AA1" s="77"/>
      <c r="AB1" s="77"/>
      <c r="AC1" s="77"/>
      <c r="AD1" s="77"/>
      <c r="AE1" s="77"/>
      <c r="AF1" s="82"/>
      <c r="AG1" s="82"/>
      <c r="AH1" s="82"/>
      <c r="AI1" s="82"/>
      <c r="AJ1" s="82"/>
      <c r="AK1" s="82"/>
      <c r="AL1" s="83">
        <v>200</v>
      </c>
      <c r="AM1" s="82"/>
      <c r="AN1" s="82"/>
      <c r="AO1" s="82"/>
      <c r="AP1" s="77"/>
      <c r="AQ1" s="77"/>
      <c r="AR1" s="77"/>
      <c r="AS1" s="77"/>
      <c r="AT1" s="82"/>
      <c r="AU1" s="82"/>
      <c r="AV1" s="82"/>
      <c r="AW1" s="82"/>
      <c r="AX1" s="82"/>
      <c r="AY1" s="84"/>
      <c r="AZ1" s="84"/>
    </row>
    <row r="2" spans="1:52">
      <c r="A2" s="86"/>
      <c r="B2" s="86"/>
      <c r="C2" s="86"/>
      <c r="D2" s="86"/>
      <c r="E2" s="87"/>
      <c r="F2" s="86"/>
      <c r="G2" s="86"/>
      <c r="H2" s="86"/>
      <c r="I2" s="86"/>
      <c r="J2" s="88"/>
      <c r="K2" s="86"/>
      <c r="L2" s="88"/>
      <c r="M2" s="86"/>
      <c r="N2" s="86"/>
      <c r="O2" s="89"/>
      <c r="P2" s="86"/>
      <c r="Q2" s="86"/>
      <c r="R2" s="86"/>
      <c r="S2" s="86"/>
      <c r="T2" s="86"/>
      <c r="U2" s="86"/>
      <c r="V2" s="90"/>
      <c r="W2" s="86"/>
      <c r="X2" s="86"/>
      <c r="Y2" s="86"/>
      <c r="Z2" s="86"/>
      <c r="AA2" s="86"/>
      <c r="AB2" s="86"/>
      <c r="AC2" s="86"/>
      <c r="AD2" s="86"/>
      <c r="AE2" s="86"/>
      <c r="AF2" s="91"/>
      <c r="AG2" s="91"/>
      <c r="AH2" s="91"/>
      <c r="AI2" s="91"/>
      <c r="AJ2" s="91"/>
      <c r="AK2" s="91"/>
      <c r="AL2" s="91"/>
      <c r="AM2" s="91"/>
      <c r="AN2" s="91"/>
      <c r="AO2" s="91"/>
      <c r="AP2" s="86"/>
      <c r="AQ2" s="86"/>
      <c r="AR2" s="86"/>
      <c r="AS2" s="86"/>
      <c r="AT2" s="91"/>
      <c r="AU2" s="91"/>
      <c r="AV2" s="91"/>
      <c r="AW2" s="91"/>
      <c r="AX2" s="91"/>
      <c r="AY2" s="92"/>
      <c r="AZ2" s="92"/>
    </row>
    <row r="3" spans="1:52" s="93" customFormat="1" ht="48.75" customHeight="1">
      <c r="E3" s="93" t="s">
        <v>67</v>
      </c>
      <c r="F3" s="93" t="s">
        <v>67</v>
      </c>
      <c r="G3" s="93" t="s">
        <v>68</v>
      </c>
      <c r="H3" s="93" t="s">
        <v>68</v>
      </c>
      <c r="I3" s="93" t="s">
        <v>67</v>
      </c>
      <c r="J3" s="93" t="s">
        <v>67</v>
      </c>
      <c r="K3" s="93" t="s">
        <v>67</v>
      </c>
      <c r="L3" s="93" t="s">
        <v>67</v>
      </c>
      <c r="M3" s="93" t="s">
        <v>69</v>
      </c>
      <c r="N3" s="93" t="s">
        <v>69</v>
      </c>
      <c r="O3" s="93" t="s">
        <v>69</v>
      </c>
      <c r="P3" s="93" t="s">
        <v>69</v>
      </c>
      <c r="Q3" s="93" t="s">
        <v>69</v>
      </c>
      <c r="R3" s="93" t="s">
        <v>68</v>
      </c>
      <c r="S3" s="93" t="s">
        <v>68</v>
      </c>
      <c r="T3" s="93" t="s">
        <v>69</v>
      </c>
      <c r="U3" s="93" t="s">
        <v>69</v>
      </c>
      <c r="V3" s="93" t="s">
        <v>68</v>
      </c>
      <c r="W3" s="93" t="s">
        <v>68</v>
      </c>
      <c r="X3" s="93" t="s">
        <v>68</v>
      </c>
      <c r="Y3" s="93" t="s">
        <v>67</v>
      </c>
      <c r="Z3" s="93" t="s">
        <v>67</v>
      </c>
      <c r="AA3" s="93" t="s">
        <v>68</v>
      </c>
      <c r="AB3" s="93" t="s">
        <v>69</v>
      </c>
      <c r="AC3" s="93" t="s">
        <v>69</v>
      </c>
      <c r="AD3" s="93" t="s">
        <v>67</v>
      </c>
      <c r="AE3" s="93" t="s">
        <v>67</v>
      </c>
      <c r="AF3" s="94" t="s">
        <v>67</v>
      </c>
      <c r="AG3" s="94" t="s">
        <v>70</v>
      </c>
      <c r="AH3" s="94" t="s">
        <v>67</v>
      </c>
      <c r="AI3" s="94" t="s">
        <v>70</v>
      </c>
      <c r="AJ3" s="94" t="s">
        <v>71</v>
      </c>
      <c r="AK3" s="94" t="s">
        <v>71</v>
      </c>
      <c r="AL3" s="94" t="s">
        <v>72</v>
      </c>
      <c r="AM3" s="94" t="s">
        <v>72</v>
      </c>
      <c r="AN3" s="94" t="s">
        <v>72</v>
      </c>
      <c r="AO3" s="94" t="s">
        <v>72</v>
      </c>
      <c r="AP3" s="93" t="s">
        <v>67</v>
      </c>
      <c r="AQ3" s="94" t="s">
        <v>72</v>
      </c>
      <c r="AR3" s="93" t="s">
        <v>69</v>
      </c>
      <c r="AS3" s="93" t="s">
        <v>67</v>
      </c>
      <c r="AT3" s="94" t="s">
        <v>67</v>
      </c>
      <c r="AU3" s="94" t="s">
        <v>72</v>
      </c>
      <c r="AV3" s="94" t="s">
        <v>72</v>
      </c>
      <c r="AW3" s="94" t="s">
        <v>69</v>
      </c>
      <c r="AX3" s="94" t="s">
        <v>69</v>
      </c>
      <c r="AY3" s="94" t="s">
        <v>69</v>
      </c>
      <c r="AZ3" s="94" t="s">
        <v>69</v>
      </c>
    </row>
    <row r="4" spans="1:52" ht="17.25" customHeight="1" thickBot="1">
      <c r="C4" s="95"/>
      <c r="D4" s="96"/>
      <c r="E4" s="97"/>
      <c r="F4" s="180" t="s">
        <v>9</v>
      </c>
      <c r="G4" s="181"/>
      <c r="H4" s="181"/>
      <c r="I4" s="181"/>
      <c r="J4" s="181"/>
      <c r="K4" s="181"/>
      <c r="L4" s="181"/>
      <c r="M4" s="182" t="s">
        <v>11</v>
      </c>
      <c r="N4" s="182"/>
      <c r="O4" s="182"/>
      <c r="P4" s="182"/>
      <c r="Q4" s="182"/>
      <c r="R4" s="182"/>
      <c r="S4" s="182"/>
      <c r="T4" s="182"/>
      <c r="U4" s="183"/>
      <c r="V4" s="177" t="s">
        <v>17</v>
      </c>
      <c r="W4" s="178"/>
      <c r="X4" s="178"/>
      <c r="Y4" s="178"/>
      <c r="Z4" s="178"/>
      <c r="AA4" s="178"/>
      <c r="AB4" s="178"/>
      <c r="AC4" s="179"/>
      <c r="AD4" s="174" t="s">
        <v>73</v>
      </c>
      <c r="AE4" s="175"/>
      <c r="AF4" s="175"/>
      <c r="AG4" s="175"/>
      <c r="AH4" s="175"/>
      <c r="AI4" s="175"/>
      <c r="AJ4" s="175"/>
      <c r="AK4" s="175"/>
      <c r="AL4" s="175"/>
      <c r="AM4" s="175"/>
      <c r="AN4" s="175"/>
      <c r="AO4" s="175"/>
      <c r="AP4" s="175"/>
      <c r="AQ4" s="176"/>
      <c r="AR4" s="174" t="s">
        <v>74</v>
      </c>
      <c r="AS4" s="175"/>
      <c r="AT4" s="175"/>
      <c r="AU4" s="149"/>
      <c r="AV4" s="149"/>
      <c r="AW4" s="98"/>
      <c r="AX4" s="98"/>
      <c r="AY4" s="99"/>
      <c r="AZ4" s="99"/>
    </row>
    <row r="5" spans="1:52" ht="45.75" thickBot="1">
      <c r="A5" s="100" t="s">
        <v>28</v>
      </c>
      <c r="B5" s="101" t="s">
        <v>75</v>
      </c>
      <c r="C5" s="102" t="s">
        <v>76</v>
      </c>
      <c r="D5" s="103" t="s">
        <v>77</v>
      </c>
      <c r="E5" s="104" t="s">
        <v>78</v>
      </c>
      <c r="F5" s="103" t="s">
        <v>79</v>
      </c>
      <c r="G5" s="103" t="s">
        <v>80</v>
      </c>
      <c r="H5" s="103" t="s">
        <v>81</v>
      </c>
      <c r="I5" s="103" t="s">
        <v>82</v>
      </c>
      <c r="J5" s="105" t="s">
        <v>83</v>
      </c>
      <c r="K5" s="103" t="s">
        <v>84</v>
      </c>
      <c r="L5" s="103" t="s">
        <v>85</v>
      </c>
      <c r="M5" s="106" t="s">
        <v>86</v>
      </c>
      <c r="N5" s="106" t="s">
        <v>87</v>
      </c>
      <c r="O5" s="107" t="s">
        <v>88</v>
      </c>
      <c r="P5" s="107" t="s">
        <v>89</v>
      </c>
      <c r="Q5" s="107" t="s">
        <v>90</v>
      </c>
      <c r="R5" s="107" t="s">
        <v>91</v>
      </c>
      <c r="S5" s="107" t="s">
        <v>92</v>
      </c>
      <c r="T5" s="107" t="s">
        <v>93</v>
      </c>
      <c r="U5" s="107" t="s">
        <v>94</v>
      </c>
      <c r="V5" s="108" t="s">
        <v>95</v>
      </c>
      <c r="W5" s="108" t="s">
        <v>96</v>
      </c>
      <c r="X5" s="108" t="s">
        <v>97</v>
      </c>
      <c r="Y5" s="108" t="s">
        <v>98</v>
      </c>
      <c r="Z5" s="108" t="s">
        <v>99</v>
      </c>
      <c r="AA5" s="108" t="s">
        <v>100</v>
      </c>
      <c r="AB5" s="108" t="s">
        <v>101</v>
      </c>
      <c r="AC5" s="108" t="s">
        <v>102</v>
      </c>
      <c r="AD5" s="109" t="s">
        <v>103</v>
      </c>
      <c r="AE5" s="109" t="s">
        <v>104</v>
      </c>
      <c r="AF5" s="109" t="s">
        <v>105</v>
      </c>
      <c r="AG5" s="109" t="s">
        <v>106</v>
      </c>
      <c r="AH5" s="109" t="s">
        <v>107</v>
      </c>
      <c r="AI5" s="109" t="s">
        <v>108</v>
      </c>
      <c r="AJ5" s="109" t="s">
        <v>109</v>
      </c>
      <c r="AK5" s="109" t="s">
        <v>110</v>
      </c>
      <c r="AL5" s="109" t="s">
        <v>111</v>
      </c>
      <c r="AM5" s="109" t="s">
        <v>112</v>
      </c>
      <c r="AN5" s="109" t="s">
        <v>113</v>
      </c>
      <c r="AO5" s="109" t="s">
        <v>114</v>
      </c>
      <c r="AP5" s="109" t="s">
        <v>115</v>
      </c>
      <c r="AQ5" s="109" t="s">
        <v>116</v>
      </c>
      <c r="AR5" s="110" t="s">
        <v>117</v>
      </c>
      <c r="AS5" s="110" t="s">
        <v>118</v>
      </c>
      <c r="AT5" s="110" t="s">
        <v>119</v>
      </c>
      <c r="AU5" s="109" t="s">
        <v>120</v>
      </c>
      <c r="AV5" s="109" t="s">
        <v>121</v>
      </c>
      <c r="AW5" s="111" t="s">
        <v>122</v>
      </c>
      <c r="AX5" s="111" t="s">
        <v>123</v>
      </c>
      <c r="AY5" s="111" t="s">
        <v>124</v>
      </c>
      <c r="AZ5" s="111" t="s">
        <v>125</v>
      </c>
    </row>
    <row r="6" spans="1:52">
      <c r="A6" s="112" t="str">
        <f t="shared" ref="A6:A37" si="0">IF(המשרד="","",המשרד)</f>
        <v>משרד המדע הטכנולוגיה והחלל</v>
      </c>
      <c r="B6" s="113" t="str">
        <f t="shared" ref="B6:B37" si="1">IF(סימול="","",סימול)</f>
        <v>most</v>
      </c>
      <c r="C6" s="114">
        <v>1</v>
      </c>
      <c r="D6" s="114" t="str">
        <f>IF(E6="","",IF(סימול="","לא הוגדר שם משרד",CONCATENATE(סימול,".DB.",COUNTIF($B$5:B5,$B6)+1)))</f>
        <v>most.DB.1</v>
      </c>
      <c r="E6" s="115" t="s">
        <v>126</v>
      </c>
      <c r="F6" s="116" t="s">
        <v>127</v>
      </c>
      <c r="G6" s="117">
        <v>2017</v>
      </c>
      <c r="H6" s="118" t="s">
        <v>57</v>
      </c>
      <c r="I6" s="117" t="s">
        <v>128</v>
      </c>
      <c r="J6" s="119" t="s">
        <v>129</v>
      </c>
      <c r="K6" s="117" t="s">
        <v>130</v>
      </c>
      <c r="L6" s="118"/>
      <c r="M6" s="117"/>
      <c r="N6" s="118"/>
      <c r="O6" s="117" t="s">
        <v>131</v>
      </c>
      <c r="P6" s="118" t="s">
        <v>132</v>
      </c>
      <c r="Q6" s="118" t="s">
        <v>133</v>
      </c>
      <c r="R6" s="118"/>
      <c r="S6" s="117" t="s">
        <v>128</v>
      </c>
      <c r="T6" s="117" t="s">
        <v>134</v>
      </c>
      <c r="U6" s="118"/>
      <c r="V6" s="117" t="s">
        <v>135</v>
      </c>
      <c r="W6" s="118" t="s">
        <v>136</v>
      </c>
      <c r="X6" s="120">
        <v>42771</v>
      </c>
      <c r="Y6" s="117" t="s">
        <v>137</v>
      </c>
      <c r="Z6" s="118"/>
      <c r="AA6" s="117">
        <v>1256</v>
      </c>
      <c r="AB6" s="117"/>
      <c r="AC6" s="118"/>
      <c r="AD6" s="117" t="str">
        <f>IF(E6="","",IF(T6=פרמטרים!$T$6,פרמטרים!$V$8,פרמטרים!$V$3))</f>
        <v>טרם החל</v>
      </c>
      <c r="AE6" s="118"/>
      <c r="AF6" s="121" t="str">
        <f>IF(E6="","",IF(AD6="הוחלט לא להנגיש",פרמטרים!$AF$7,IF(AD6="בוצע",פרמטרים!$AF$6,IF(OR('רשימת מאגרים'!O6=פרמטרים!$J$3,AND('רשימת מאגרים'!O6=פרמטרים!$J$4,'רשימת מאגרים'!M6&lt;&gt;"")),פרמטרים!$AF$3,IF(OR('רשימת מאגרים'!O6=פרמטרים!$J$4,AND('רשימת מאגרים'!O6=פרמטרים!$J$5,'רשימת מאגרים'!M6&lt;&gt;"")),פרמטרים!$AF$4,פרמטרים!$AF$5)))))</f>
        <v>נמוך</v>
      </c>
      <c r="AG6" s="118"/>
      <c r="AH6" s="121" t="str">
        <f>IF(E6="","",IF(AD6="הוחלט לא להנגיש",פרמטרים!$AF$7,IF(AD6="בוצע",פרמטרים!$AF$6,IF(T6=פרמטרים!$T$6,פרמטרים!$AF$7,IF(AB6=פרמטרים!$N$5,פרמטרים!$AF$3,IF(OR(AB6=פרמטרים!$N$4,T6=פרמטרים!$T$5),פרמטרים!$AF$4,פרמטרים!$AF$5))))))</f>
        <v>נמוך</v>
      </c>
      <c r="AI6" s="118"/>
      <c r="AJ6" s="121" t="str">
        <f>IF($E6="","",IF($S6="כן","כן",""))</f>
        <v>כן</v>
      </c>
      <c r="AK6" s="118"/>
      <c r="AL6" s="122">
        <f>18+18</f>
        <v>36</v>
      </c>
      <c r="AM6" s="122"/>
      <c r="AN6" s="123">
        <f t="shared" ref="AN6:AN37" si="2">IF($E6="","",IFERROR(AL6*$AL$1,0)+AM6)</f>
        <v>7200</v>
      </c>
      <c r="AO6" s="119" t="s">
        <v>138</v>
      </c>
      <c r="AP6" s="124" t="str">
        <f t="shared" ref="AP6:AP37" si="3">IF(E6="","",IF(Y6="","",Y6))</f>
        <v>רבעונית</v>
      </c>
      <c r="AQ6" s="124"/>
      <c r="AR6" s="120"/>
      <c r="AS6" s="120">
        <v>44196</v>
      </c>
      <c r="AT6" s="120"/>
      <c r="AU6" s="125"/>
      <c r="AV6" s="118" t="s">
        <v>58</v>
      </c>
      <c r="AW6" s="118"/>
      <c r="AX6" s="126" t="s">
        <v>128</v>
      </c>
      <c r="AY6" s="127" t="str">
        <f t="shared" ref="AY6:AY37" si="4">IFERROR(IF($AR6="","",YEAR($AR6)),"")</f>
        <v/>
      </c>
      <c r="AZ6" s="127" t="str">
        <f t="shared" ref="AZ6:AZ37" si="5">IFERROR(IF($AR6="","",CONCATENATE(IF(MONTH($AR6)&lt;4,"Q1",IF(MONTH($AR6)&lt;7,"Q2",IF($AR6&lt;10,"Q3","Q4"))),"/",YEAR($AR6))),"")</f>
        <v/>
      </c>
    </row>
    <row r="7" spans="1:52" ht="28.5">
      <c r="A7" s="112" t="str">
        <f t="shared" si="0"/>
        <v>משרד המדע הטכנולוגיה והחלל</v>
      </c>
      <c r="B7" s="113" t="str">
        <f t="shared" si="1"/>
        <v>most</v>
      </c>
      <c r="C7" s="114">
        <v>2</v>
      </c>
      <c r="D7" s="114" t="str">
        <f>IF(E7="","",IF(סימול="","לא הוגדר שם משרד",CONCATENATE(סימול,".DB.",COUNTIF($B$5:B6,$B7)+1)))</f>
        <v>most.DB.2</v>
      </c>
      <c r="E7" s="115" t="s">
        <v>139</v>
      </c>
      <c r="F7" s="116" t="s">
        <v>140</v>
      </c>
      <c r="G7" s="117">
        <v>2017</v>
      </c>
      <c r="H7" s="118" t="s">
        <v>57</v>
      </c>
      <c r="I7" s="117" t="s">
        <v>128</v>
      </c>
      <c r="J7" s="119" t="s">
        <v>141</v>
      </c>
      <c r="K7" s="117" t="s">
        <v>128</v>
      </c>
      <c r="L7" s="118" t="s">
        <v>568</v>
      </c>
      <c r="M7" s="117"/>
      <c r="N7" s="118"/>
      <c r="O7" s="117" t="s">
        <v>142</v>
      </c>
      <c r="P7" s="118" t="s">
        <v>143</v>
      </c>
      <c r="Q7" s="118" t="s">
        <v>133</v>
      </c>
      <c r="R7" s="118"/>
      <c r="S7" s="117" t="s">
        <v>128</v>
      </c>
      <c r="T7" s="117" t="s">
        <v>134</v>
      </c>
      <c r="U7" s="118"/>
      <c r="V7" s="117" t="s">
        <v>135</v>
      </c>
      <c r="W7" s="118" t="s">
        <v>136</v>
      </c>
      <c r="X7" s="120">
        <v>42786</v>
      </c>
      <c r="Y7" s="117" t="s">
        <v>137</v>
      </c>
      <c r="Z7" s="118"/>
      <c r="AA7" s="117">
        <v>1934</v>
      </c>
      <c r="AB7" s="117"/>
      <c r="AC7" s="118"/>
      <c r="AD7" s="117" t="s">
        <v>151</v>
      </c>
      <c r="AE7" s="118"/>
      <c r="AF7" s="121" t="str">
        <f>IF(E7="","",IF(AD7="הוחלט לא להנגיש",פרמטרים!$AF$7,IF(AD7="בוצע",פרמטרים!$AF$6,IF(OR('רשימת מאגרים'!O7=פרמטרים!$J$3,AND('רשימת מאגרים'!O7=פרמטרים!$J$4,'רשימת מאגרים'!M7&lt;&gt;"")),פרמטרים!$AF$3,IF(OR('רשימת מאגרים'!O7=פרמטרים!$J$4,AND('רשימת מאגרים'!O7=פרמטרים!$J$5,'רשימת מאגרים'!M7&lt;&gt;"")),פרמטרים!$AF$4,פרמטרים!$AF$5)))))</f>
        <v>הונגש</v>
      </c>
      <c r="AG7" s="118"/>
      <c r="AH7" s="121" t="str">
        <f>IF(E7="","",IF(AD7="הוחלט לא להנגיש",פרמטרים!$AF$7,IF(AD7="בוצע",פרמטרים!$AF$6,IF(T7=פרמטרים!$T$6,פרמטרים!$AF$7,IF(AB7=פרמטרים!$N$5,פרמטרים!$AF$3,IF(OR(AB7=פרמטרים!$N$4,T7=פרמטרים!$T$5),פרמטרים!$AF$4,פרמטרים!$AF$5))))))</f>
        <v>הונגש</v>
      </c>
      <c r="AI7" s="118"/>
      <c r="AJ7" s="121" t="str">
        <f t="shared" ref="AJ7:AJ70" si="6">IF($E7="","",IF($S7="כן","כן",""))</f>
        <v>כן</v>
      </c>
      <c r="AK7" s="118"/>
      <c r="AL7" s="122">
        <f>18 + 18</f>
        <v>36</v>
      </c>
      <c r="AM7" s="122"/>
      <c r="AN7" s="123">
        <f t="shared" si="2"/>
        <v>7200</v>
      </c>
      <c r="AO7" s="118"/>
      <c r="AP7" s="124" t="str">
        <f t="shared" si="3"/>
        <v>רבעונית</v>
      </c>
      <c r="AQ7" s="124"/>
      <c r="AR7" s="120"/>
      <c r="AS7" s="120">
        <v>44697</v>
      </c>
      <c r="AT7" s="120">
        <v>44697</v>
      </c>
      <c r="AU7" s="125"/>
      <c r="AV7" s="118" t="s">
        <v>579</v>
      </c>
      <c r="AW7" s="118"/>
      <c r="AX7" s="126" t="str">
        <f>IF(E7="","","כן")</f>
        <v>כן</v>
      </c>
      <c r="AY7" s="127" t="str">
        <f t="shared" si="4"/>
        <v/>
      </c>
      <c r="AZ7" s="127" t="str">
        <f t="shared" si="5"/>
        <v/>
      </c>
    </row>
    <row r="8" spans="1:52" ht="28.5">
      <c r="A8" s="112" t="str">
        <f t="shared" si="0"/>
        <v>משרד המדע הטכנולוגיה והחלל</v>
      </c>
      <c r="B8" s="113" t="str">
        <f t="shared" si="1"/>
        <v>most</v>
      </c>
      <c r="C8" s="114">
        <v>3</v>
      </c>
      <c r="D8" s="114" t="str">
        <f>IF(E8="","",IF(סימול="","לא הוגדר שם משרד",CONCATENATE(סימול,".DB.",COUNTIF($B$5:B7,$B8)+1)))</f>
        <v>most.DB.3</v>
      </c>
      <c r="E8" s="128" t="s">
        <v>144</v>
      </c>
      <c r="F8" s="129" t="s">
        <v>144</v>
      </c>
      <c r="G8" s="117"/>
      <c r="H8" s="118" t="s">
        <v>60</v>
      </c>
      <c r="I8" s="117" t="s">
        <v>128</v>
      </c>
      <c r="J8" s="119" t="s">
        <v>145</v>
      </c>
      <c r="K8" s="117" t="s">
        <v>128</v>
      </c>
      <c r="L8" s="118" t="s">
        <v>146</v>
      </c>
      <c r="M8" s="117"/>
      <c r="N8" s="118"/>
      <c r="O8" s="117" t="s">
        <v>147</v>
      </c>
      <c r="P8" s="118"/>
      <c r="Q8" s="118" t="s">
        <v>148</v>
      </c>
      <c r="R8" s="118"/>
      <c r="S8" s="117" t="s">
        <v>130</v>
      </c>
      <c r="T8" s="117" t="s">
        <v>134</v>
      </c>
      <c r="U8" s="118"/>
      <c r="V8" s="117" t="s">
        <v>149</v>
      </c>
      <c r="W8" s="118"/>
      <c r="X8" s="120"/>
      <c r="Y8" s="117" t="s">
        <v>137</v>
      </c>
      <c r="Z8" s="118"/>
      <c r="AA8" s="117">
        <v>5</v>
      </c>
      <c r="AB8" s="117" t="s">
        <v>150</v>
      </c>
      <c r="AC8" s="118"/>
      <c r="AD8" s="117" t="s">
        <v>151</v>
      </c>
      <c r="AE8" s="118"/>
      <c r="AF8" s="121" t="str">
        <f>IF(E8="","",IF(AD8="הוחלט לא להנגיש",פרמטרים!$AF$7,IF(AD8="בוצע",פרמטרים!$AF$6,IF(OR('רשימת מאגרים'!O8=פרמטרים!$J$3,AND('רשימת מאגרים'!O8=פרמטרים!$J$4,'רשימת מאגרים'!M8&lt;&gt;"")),פרמטרים!$AF$3,IF(OR('רשימת מאגרים'!O8=פרמטרים!$J$4,AND('רשימת מאגרים'!O8=פרמטרים!$J$5,'רשימת מאגרים'!M8&lt;&gt;"")),פרמטרים!$AF$4,פרמטרים!$AF$5)))))</f>
        <v>הונגש</v>
      </c>
      <c r="AG8" s="118"/>
      <c r="AH8" s="121" t="str">
        <f>IF(E8="","",IF(AD8="הוחלט לא להנגיש",פרמטרים!$AF$7,IF(AD8="בוצע",פרמטרים!$AF$6,IF(T8=פרמטרים!$T$6,פרמטרים!$AF$7,IF(AB8=פרמטרים!$N$5,פרמטרים!$AF$3,IF(OR(AB8=פרמטרים!$N$4,T8=פרמטרים!$T$5),פרמטרים!$AF$4,פרמטרים!$AF$5))))))</f>
        <v>הונגש</v>
      </c>
      <c r="AI8" s="118"/>
      <c r="AJ8" s="121" t="str">
        <f t="shared" si="6"/>
        <v/>
      </c>
      <c r="AK8" s="118"/>
      <c r="AL8" s="122">
        <f>14 + 4</f>
        <v>18</v>
      </c>
      <c r="AM8" s="122"/>
      <c r="AN8" s="123">
        <f t="shared" si="2"/>
        <v>3600</v>
      </c>
      <c r="AO8" s="118"/>
      <c r="AP8" s="124" t="str">
        <f t="shared" si="3"/>
        <v>רבעונית</v>
      </c>
      <c r="AQ8" s="124"/>
      <c r="AR8" s="120"/>
      <c r="AS8" s="120">
        <v>43100</v>
      </c>
      <c r="AT8" s="120">
        <v>43054</v>
      </c>
      <c r="AU8" s="125"/>
      <c r="AV8" s="118" t="s">
        <v>152</v>
      </c>
      <c r="AW8" s="118"/>
      <c r="AX8" s="126" t="str">
        <f>IF(E8="","","כן")</f>
        <v>כן</v>
      </c>
      <c r="AY8" s="127" t="str">
        <f t="shared" si="4"/>
        <v/>
      </c>
      <c r="AZ8" s="127" t="str">
        <f t="shared" si="5"/>
        <v/>
      </c>
    </row>
    <row r="9" spans="1:52" hidden="1">
      <c r="A9" s="112" t="str">
        <f t="shared" si="0"/>
        <v>משרד המדע הטכנולוגיה והחלל</v>
      </c>
      <c r="B9" s="113" t="str">
        <f t="shared" si="1"/>
        <v>most</v>
      </c>
      <c r="C9" s="114">
        <v>4</v>
      </c>
      <c r="D9" s="114" t="e">
        <f>IF(#REF!="","",IF(סימול="","לא הוגדר שם משרד",CONCATENATE(סימול,".DB.",COUNTIF($B$5:B8,$B9)+1)))</f>
        <v>#REF!</v>
      </c>
      <c r="E9" s="130" t="s">
        <v>153</v>
      </c>
      <c r="F9" s="130" t="s">
        <v>153</v>
      </c>
      <c r="G9" s="117"/>
      <c r="H9" s="118" t="s">
        <v>60</v>
      </c>
      <c r="I9" s="117"/>
      <c r="J9" s="158" t="s">
        <v>574</v>
      </c>
      <c r="K9" s="117" t="s">
        <v>128</v>
      </c>
      <c r="L9" t="s">
        <v>575</v>
      </c>
      <c r="M9" s="117"/>
      <c r="N9" s="118"/>
      <c r="O9" s="117" t="s">
        <v>147</v>
      </c>
      <c r="P9" s="118"/>
      <c r="Q9" s="118" t="s">
        <v>148</v>
      </c>
      <c r="R9" s="118"/>
      <c r="S9" s="117" t="s">
        <v>130</v>
      </c>
      <c r="T9" s="117" t="s">
        <v>134</v>
      </c>
      <c r="U9" s="118"/>
      <c r="V9" s="117" t="s">
        <v>149</v>
      </c>
      <c r="W9" s="118"/>
      <c r="X9" s="120"/>
      <c r="Y9" s="117" t="s">
        <v>137</v>
      </c>
      <c r="Z9" s="118"/>
      <c r="AA9" s="117"/>
      <c r="AB9" s="117" t="s">
        <v>150</v>
      </c>
      <c r="AC9" s="118"/>
      <c r="AD9" s="117" t="s">
        <v>151</v>
      </c>
      <c r="AE9" s="118"/>
      <c r="AF9" s="121" t="str">
        <f>IF(E9="","",IF(AD9="הוחלט לא להנגיש",פרמטרים!$AF$7,IF(AD9="בוצע",פרמטרים!$AF$6,IF(OR('רשימת מאגרים'!O9=פרמטרים!$J$3,AND('רשימת מאגרים'!O9=פרמטרים!$J$4,'רשימת מאגרים'!M9&lt;&gt;"")),פרמטרים!$AF$3,IF(OR('רשימת מאגרים'!O9=פרמטרים!$J$4,AND('רשימת מאגרים'!O9=פרמטרים!$J$5,'רשימת מאגרים'!M9&lt;&gt;"")),פרמטרים!$AF$4,פרמטרים!$AF$5)))))</f>
        <v>הונגש</v>
      </c>
      <c r="AG9" s="118"/>
      <c r="AH9" s="121" t="str">
        <f>IF(E9="","",IF(AD9="הוחלט לא להנגיש",פרמטרים!$AF$7,IF(AD9="בוצע",פרמטרים!$AF$6,IF(T9=פרמטרים!$T$6,פרמטרים!$AF$7,IF(AB9=פרמטרים!$N$5,פרמטרים!$AF$3,IF(OR(AB9=פרמטרים!$N$4,T9=פרמטרים!$T$5),פרמטרים!$AF$4,פרמטרים!$AF$5))))))</f>
        <v>הונגש</v>
      </c>
      <c r="AI9" s="118"/>
      <c r="AJ9" s="121" t="str">
        <f t="shared" si="6"/>
        <v/>
      </c>
      <c r="AK9" s="118"/>
      <c r="AL9" s="122"/>
      <c r="AM9" s="122"/>
      <c r="AN9" s="123">
        <f t="shared" si="2"/>
        <v>0</v>
      </c>
      <c r="AO9" s="118"/>
      <c r="AP9" s="124" t="str">
        <f t="shared" si="3"/>
        <v>רבעונית</v>
      </c>
      <c r="AQ9" s="124"/>
      <c r="AR9" s="120"/>
      <c r="AS9" s="120">
        <v>43830</v>
      </c>
      <c r="AT9" s="120">
        <v>43780</v>
      </c>
      <c r="AU9" s="125"/>
      <c r="AV9" s="118" t="s">
        <v>152</v>
      </c>
      <c r="AW9" s="118"/>
      <c r="AX9" s="126" t="e">
        <f>IF(#REF!="","","כן")</f>
        <v>#REF!</v>
      </c>
      <c r="AY9" s="127" t="str">
        <f t="shared" si="4"/>
        <v/>
      </c>
      <c r="AZ9" s="127" t="str">
        <f t="shared" si="5"/>
        <v/>
      </c>
    </row>
    <row r="10" spans="1:52" ht="28.5">
      <c r="A10" s="112" t="str">
        <f t="shared" si="0"/>
        <v>משרד המדע הטכנולוגיה והחלל</v>
      </c>
      <c r="B10" s="113" t="str">
        <f t="shared" si="1"/>
        <v>most</v>
      </c>
      <c r="C10" s="114">
        <v>5</v>
      </c>
      <c r="D10" s="114" t="e">
        <f>IF(#REF!="","",IF(סימול="","לא הוגדר שם משרד",CONCATENATE(סימול,".DB.",COUNTIF($B$5:B9,$B10)+1)))</f>
        <v>#REF!</v>
      </c>
      <c r="E10" s="132" t="s">
        <v>154</v>
      </c>
      <c r="F10" s="130" t="s">
        <v>154</v>
      </c>
      <c r="G10" s="117"/>
      <c r="H10" s="118" t="s">
        <v>60</v>
      </c>
      <c r="I10" s="117" t="s">
        <v>128</v>
      </c>
      <c r="J10" s="131" t="s">
        <v>155</v>
      </c>
      <c r="K10" s="117" t="s">
        <v>128</v>
      </c>
      <c r="L10" s="118" t="s">
        <v>156</v>
      </c>
      <c r="M10" s="117"/>
      <c r="N10" s="118"/>
      <c r="O10" s="117" t="s">
        <v>147</v>
      </c>
      <c r="P10" s="118"/>
      <c r="Q10" s="118" t="s">
        <v>148</v>
      </c>
      <c r="R10" s="118"/>
      <c r="S10" s="117" t="s">
        <v>130</v>
      </c>
      <c r="T10" s="117" t="s">
        <v>134</v>
      </c>
      <c r="U10" s="118"/>
      <c r="V10" s="117" t="s">
        <v>149</v>
      </c>
      <c r="W10" s="118"/>
      <c r="X10" s="120"/>
      <c r="Y10" s="117" t="s">
        <v>137</v>
      </c>
      <c r="Z10" s="118"/>
      <c r="AA10" s="117">
        <v>16</v>
      </c>
      <c r="AB10" s="117" t="s">
        <v>150</v>
      </c>
      <c r="AC10" s="118"/>
      <c r="AD10" s="117" t="s">
        <v>151</v>
      </c>
      <c r="AE10" s="118"/>
      <c r="AF10" s="121" t="str">
        <f>IF(E10="","",IF(AD10="הוחלט לא להנגיש",פרמטרים!$AF$7,IF(AD10="בוצע",פרמטרים!$AF$6,IF(OR('רשימת מאגרים'!O10=פרמטרים!$J$3,AND('רשימת מאגרים'!O10=פרמטרים!$J$4,'רשימת מאגרים'!M10&lt;&gt;"")),פרמטרים!$AF$3,IF(OR('רשימת מאגרים'!O10=פרמטרים!$J$4,AND('רשימת מאגרים'!O10=פרמטרים!$J$5,'רשימת מאגרים'!M10&lt;&gt;"")),פרמטרים!$AF$4,פרמטרים!$AF$5)))))</f>
        <v>הונגש</v>
      </c>
      <c r="AG10" s="118"/>
      <c r="AH10" s="121" t="str">
        <f>IF(E10="","",IF(AD10="הוחלט לא להנגיש",פרמטרים!$AF$7,IF(AD10="בוצע",פרמטרים!$AF$6,IF(T10=פרמטרים!$T$6,פרמטרים!$AF$7,IF(AB10=פרמטרים!$N$5,פרמטרים!$AF$3,IF(OR(AB10=פרמטרים!$N$4,T10=פרמטרים!$T$5),פרמטרים!$AF$4,פרמטרים!$AF$5))))))</f>
        <v>הונגש</v>
      </c>
      <c r="AI10" s="118"/>
      <c r="AJ10" s="121" t="str">
        <f t="shared" si="6"/>
        <v/>
      </c>
      <c r="AK10" s="118"/>
      <c r="AL10" s="122">
        <f>14 + 4</f>
        <v>18</v>
      </c>
      <c r="AM10" s="122"/>
      <c r="AN10" s="123">
        <f t="shared" si="2"/>
        <v>3600</v>
      </c>
      <c r="AO10" s="118"/>
      <c r="AP10" s="124" t="str">
        <f t="shared" si="3"/>
        <v>רבעונית</v>
      </c>
      <c r="AQ10" s="124"/>
      <c r="AR10" s="120"/>
      <c r="AS10" s="120">
        <v>43100</v>
      </c>
      <c r="AT10" s="120">
        <v>43054</v>
      </c>
      <c r="AU10" s="125"/>
      <c r="AV10" s="118" t="s">
        <v>152</v>
      </c>
      <c r="AW10" s="118"/>
      <c r="AX10" s="126" t="e">
        <f>IF(#REF!="","","כן")</f>
        <v>#REF!</v>
      </c>
      <c r="AY10" s="127" t="str">
        <f t="shared" si="4"/>
        <v/>
      </c>
      <c r="AZ10" s="127" t="str">
        <f t="shared" si="5"/>
        <v/>
      </c>
    </row>
    <row r="11" spans="1:52" ht="28.5">
      <c r="A11" s="112" t="str">
        <f t="shared" si="0"/>
        <v>משרד המדע הטכנולוגיה והחלל</v>
      </c>
      <c r="B11" s="113" t="str">
        <f t="shared" si="1"/>
        <v>most</v>
      </c>
      <c r="C11" s="114">
        <v>6</v>
      </c>
      <c r="D11" s="114" t="str">
        <f>IF(E11="","",IF(סימול="","לא הוגדר שם משרד",CONCATENATE(סימול,".DB.",COUNTIF($B$5:B10,$B11)+1)))</f>
        <v>most.DB.6</v>
      </c>
      <c r="E11" s="133" t="s">
        <v>157</v>
      </c>
      <c r="F11" s="129" t="s">
        <v>157</v>
      </c>
      <c r="G11" s="117"/>
      <c r="H11" s="118" t="s">
        <v>158</v>
      </c>
      <c r="I11" s="117" t="s">
        <v>128</v>
      </c>
      <c r="J11" s="119" t="s">
        <v>159</v>
      </c>
      <c r="K11" s="117" t="s">
        <v>128</v>
      </c>
      <c r="L11" s="118" t="s">
        <v>160</v>
      </c>
      <c r="M11" s="117"/>
      <c r="N11" s="118"/>
      <c r="O11" s="117" t="s">
        <v>147</v>
      </c>
      <c r="P11" s="118"/>
      <c r="Q11" s="118" t="s">
        <v>148</v>
      </c>
      <c r="R11" s="118"/>
      <c r="S11" s="117" t="s">
        <v>128</v>
      </c>
      <c r="T11" s="117" t="s">
        <v>134</v>
      </c>
      <c r="U11" s="118"/>
      <c r="V11" s="117" t="s">
        <v>149</v>
      </c>
      <c r="W11" s="118"/>
      <c r="X11" s="120"/>
      <c r="Y11" s="117" t="s">
        <v>137</v>
      </c>
      <c r="Z11" s="118"/>
      <c r="AA11" s="117">
        <v>6</v>
      </c>
      <c r="AB11" s="117" t="s">
        <v>150</v>
      </c>
      <c r="AC11" s="118"/>
      <c r="AD11" s="117" t="s">
        <v>151</v>
      </c>
      <c r="AE11" s="118"/>
      <c r="AF11" s="121" t="str">
        <f>IF(E11="","",IF(AD11="הוחלט לא להנגיש",פרמטרים!$AF$7,IF(AD11="בוצע",פרמטרים!$AF$6,IF(OR('רשימת מאגרים'!O11=פרמטרים!$J$3,AND('רשימת מאגרים'!O11=פרמטרים!$J$4,'רשימת מאגרים'!M11&lt;&gt;"")),פרמטרים!$AF$3,IF(OR('רשימת מאגרים'!O11=פרמטרים!$J$4,AND('רשימת מאגרים'!O11=פרמטרים!$J$5,'רשימת מאגרים'!M11&lt;&gt;"")),פרמטרים!$AF$4,פרמטרים!$AF$5)))))</f>
        <v>הונגש</v>
      </c>
      <c r="AG11" s="118"/>
      <c r="AH11" s="121" t="str">
        <f>IF(E11="","",IF(AD11="הוחלט לא להנגיש",פרמטרים!$AF$7,IF(AD11="בוצע",פרמטרים!$AF$6,IF(T11=פרמטרים!$T$6,פרמטרים!$AF$7,IF(AB11=פרמטרים!$N$5,פרמטרים!$AF$3,IF(OR(AB11=פרמטרים!$N$4,T11=פרמטרים!$T$5),פרמטרים!$AF$4,פרמטרים!$AF$5))))))</f>
        <v>הונגש</v>
      </c>
      <c r="AI11" s="118"/>
      <c r="AJ11" s="121" t="str">
        <f t="shared" si="6"/>
        <v>כן</v>
      </c>
      <c r="AK11" s="118"/>
      <c r="AL11" s="122">
        <f>14 + 4</f>
        <v>18</v>
      </c>
      <c r="AM11" s="122"/>
      <c r="AN11" s="123">
        <f t="shared" si="2"/>
        <v>3600</v>
      </c>
      <c r="AO11" s="118"/>
      <c r="AP11" s="124" t="str">
        <f t="shared" si="3"/>
        <v>רבעונית</v>
      </c>
      <c r="AQ11" s="124"/>
      <c r="AR11" s="120"/>
      <c r="AS11" s="120">
        <v>43465</v>
      </c>
      <c r="AT11" s="120">
        <v>43054</v>
      </c>
      <c r="AU11" s="125"/>
      <c r="AV11" s="118" t="s">
        <v>161</v>
      </c>
      <c r="AW11" s="118"/>
      <c r="AX11" s="126" t="str">
        <f t="shared" ref="AX11:AX37" si="7">IF(E11="","","כן")</f>
        <v>כן</v>
      </c>
      <c r="AY11" s="127" t="str">
        <f t="shared" si="4"/>
        <v/>
      </c>
      <c r="AZ11" s="127" t="str">
        <f t="shared" si="5"/>
        <v/>
      </c>
    </row>
    <row r="12" spans="1:52" ht="28.5">
      <c r="A12" s="112" t="str">
        <f t="shared" si="0"/>
        <v>משרד המדע הטכנולוגיה והחלל</v>
      </c>
      <c r="B12" s="113" t="str">
        <f t="shared" si="1"/>
        <v>most</v>
      </c>
      <c r="C12" s="114">
        <v>7</v>
      </c>
      <c r="D12" s="114" t="str">
        <f>IF(E12="","",IF(סימול="","לא הוגדר שם משרד",CONCATENATE(סימול,".DB.",COUNTIF($B$5:B11,$B12)+1)))</f>
        <v>most.DB.7</v>
      </c>
      <c r="E12" s="134" t="s">
        <v>162</v>
      </c>
      <c r="F12" s="134" t="s">
        <v>162</v>
      </c>
      <c r="G12" s="117"/>
      <c r="H12" s="118" t="s">
        <v>158</v>
      </c>
      <c r="I12" s="117" t="s">
        <v>128</v>
      </c>
      <c r="J12" s="119" t="s">
        <v>159</v>
      </c>
      <c r="K12" s="117" t="s">
        <v>130</v>
      </c>
      <c r="L12" s="135"/>
      <c r="M12" s="117"/>
      <c r="N12" s="118"/>
      <c r="O12" s="117" t="s">
        <v>147</v>
      </c>
      <c r="P12" s="118"/>
      <c r="Q12" s="118"/>
      <c r="R12" s="118"/>
      <c r="S12" s="117" t="s">
        <v>128</v>
      </c>
      <c r="T12" s="117" t="s">
        <v>134</v>
      </c>
      <c r="U12" s="118"/>
      <c r="V12" s="117" t="s">
        <v>149</v>
      </c>
      <c r="W12" s="118"/>
      <c r="X12" s="120"/>
      <c r="Y12" s="117" t="s">
        <v>137</v>
      </c>
      <c r="Z12" s="118"/>
      <c r="AA12" s="117">
        <v>6</v>
      </c>
      <c r="AB12" s="117" t="s">
        <v>150</v>
      </c>
      <c r="AC12" s="118"/>
      <c r="AD12" s="117" t="str">
        <f>IF(E12="","",IF(T12=פרמטרים!$T$6,פרמטרים!$V$8,פרמטרים!$V$3))</f>
        <v>טרם החל</v>
      </c>
      <c r="AE12" s="118"/>
      <c r="AF12" s="121" t="str">
        <f>IF(E12="","",IF(AD12="הוחלט לא להנגיש",פרמטרים!$AF$7,IF(AD12="בוצע",פרמטרים!$AF$6,IF(OR('רשימת מאגרים'!O12=פרמטרים!$J$3,AND('רשימת מאגרים'!O12=פרמטרים!$J$4,'רשימת מאגרים'!M12&lt;&gt;"")),פרמטרים!$AF$3,IF(OR('רשימת מאגרים'!O12=פרמטרים!$J$4,AND('רשימת מאגרים'!O12=פרמטרים!$J$5,'רשימת מאגרים'!M12&lt;&gt;"")),פרמטרים!$AF$4,פרמטרים!$AF$5)))))</f>
        <v>נמוך</v>
      </c>
      <c r="AG12" s="118"/>
      <c r="AH12" s="121" t="str">
        <f>IF(E12="","",IF(AD12="הוחלט לא להנגיש",פרמטרים!$AF$7,IF(AD12="בוצע",פרמטרים!$AF$6,IF(T12=פרמטרים!$T$6,פרמטרים!$AF$7,IF(AB12=פרמטרים!$N$5,פרמטרים!$AF$3,IF(OR(AB12=פרמטרים!$N$4,T12=פרמטרים!$T$5),פרמטרים!$AF$4,פרמטרים!$AF$5))))))</f>
        <v>נמוך</v>
      </c>
      <c r="AI12" s="118"/>
      <c r="AJ12" s="121" t="str">
        <f t="shared" si="6"/>
        <v>כן</v>
      </c>
      <c r="AK12" s="118"/>
      <c r="AL12" s="122">
        <f>14 + 4</f>
        <v>18</v>
      </c>
      <c r="AM12" s="122"/>
      <c r="AN12" s="123">
        <f t="shared" si="2"/>
        <v>3600</v>
      </c>
      <c r="AO12" s="118"/>
      <c r="AP12" s="124" t="str">
        <f t="shared" si="3"/>
        <v>רבעונית</v>
      </c>
      <c r="AQ12" s="124"/>
      <c r="AR12" s="120"/>
      <c r="AS12" s="120">
        <v>43100</v>
      </c>
      <c r="AT12" s="120"/>
      <c r="AU12" s="125"/>
      <c r="AV12" s="118" t="s">
        <v>161</v>
      </c>
      <c r="AW12" s="118"/>
      <c r="AX12" s="126" t="str">
        <f t="shared" si="7"/>
        <v>כן</v>
      </c>
      <c r="AY12" s="127" t="str">
        <f t="shared" si="4"/>
        <v/>
      </c>
      <c r="AZ12" s="127" t="str">
        <f t="shared" si="5"/>
        <v/>
      </c>
    </row>
    <row r="13" spans="1:52" hidden="1">
      <c r="A13" s="112" t="str">
        <f t="shared" si="0"/>
        <v>משרד המדע הטכנולוגיה והחלל</v>
      </c>
      <c r="B13" s="113" t="str">
        <f t="shared" si="1"/>
        <v>most</v>
      </c>
      <c r="C13" s="114">
        <v>8</v>
      </c>
      <c r="D13" s="114" t="str">
        <f>IF(E13="","",IF(סימול="","לא הוגדר שם משרד",CONCATENATE(סימול,".DB.",COUNTIF($B$5:B12,$B13)+1)))</f>
        <v/>
      </c>
      <c r="E13" s="129"/>
      <c r="F13" s="116"/>
      <c r="G13" s="117"/>
      <c r="H13" s="118"/>
      <c r="I13" s="117"/>
      <c r="J13" s="119"/>
      <c r="K13" s="117"/>
      <c r="L13" s="118"/>
      <c r="M13" s="117"/>
      <c r="N13" s="118"/>
      <c r="O13" s="117" t="s">
        <v>147</v>
      </c>
      <c r="P13" s="118"/>
      <c r="Q13" s="118"/>
      <c r="R13" s="118"/>
      <c r="S13" s="117"/>
      <c r="T13" s="117"/>
      <c r="U13" s="118"/>
      <c r="V13" s="117"/>
      <c r="W13" s="118"/>
      <c r="X13" s="120"/>
      <c r="Y13" s="117" t="s">
        <v>137</v>
      </c>
      <c r="Z13" s="118"/>
      <c r="AA13" s="117"/>
      <c r="AB13" s="117"/>
      <c r="AC13" s="118"/>
      <c r="AD13" s="117" t="str">
        <f>IF(E13="","",IF(T13=פרמטרים!$T$6,פרמטרים!$V$8,פרמטרים!$V$3))</f>
        <v/>
      </c>
      <c r="AE13" s="118"/>
      <c r="AF13" s="121" t="str">
        <f>IF(E13="","",IF(AD13="הוחלט לא להנגיש",פרמטרים!$AF$7,IF(AD13="בוצע",פרמטרים!$AF$6,IF(OR('רשימת מאגרים'!O13=פרמטרים!$J$3,AND('רשימת מאגרים'!O13=פרמטרים!$J$4,'רשימת מאגרים'!M13&lt;&gt;"")),פרמטרים!$AF$3,IF(OR('רשימת מאגרים'!O13=פרמטרים!$J$4,AND('רשימת מאגרים'!O13=פרמטרים!$J$5,'רשימת מאגרים'!M13&lt;&gt;"")),פרמטרים!$AF$4,פרמטרים!$AF$5)))))</f>
        <v/>
      </c>
      <c r="AG13" s="118"/>
      <c r="AH13" s="121" t="str">
        <f>IF(E13="","",IF(AD13="הוחלט לא להנגיש",פרמטרים!$AF$7,IF(AD13="בוצע",פרמטרים!$AF$6,IF(T13=פרמטרים!$T$6,פרמטרים!$AF$7,IF(AB13=פרמטרים!$N$5,פרמטרים!$AF$3,IF(OR(AB13=פרמטרים!$N$4,T13=פרמטרים!$T$5),פרמטרים!$AF$4,פרמטרים!$AF$5))))))</f>
        <v/>
      </c>
      <c r="AI13" s="118"/>
      <c r="AJ13" s="121" t="str">
        <f t="shared" si="6"/>
        <v/>
      </c>
      <c r="AK13" s="118"/>
      <c r="AL13" s="122"/>
      <c r="AM13" s="122"/>
      <c r="AN13" s="123" t="str">
        <f t="shared" si="2"/>
        <v/>
      </c>
      <c r="AO13" s="118"/>
      <c r="AP13" s="124" t="str">
        <f t="shared" si="3"/>
        <v/>
      </c>
      <c r="AQ13" s="124"/>
      <c r="AR13" s="136"/>
      <c r="AS13" s="136"/>
      <c r="AT13" s="120"/>
      <c r="AU13" s="125"/>
      <c r="AV13" s="118"/>
      <c r="AW13" s="118"/>
      <c r="AX13" s="126" t="str">
        <f t="shared" si="7"/>
        <v/>
      </c>
      <c r="AY13" s="127" t="str">
        <f t="shared" si="4"/>
        <v/>
      </c>
      <c r="AZ13" s="127" t="str">
        <f t="shared" si="5"/>
        <v/>
      </c>
    </row>
    <row r="14" spans="1:52" hidden="1">
      <c r="A14" s="112" t="str">
        <f t="shared" si="0"/>
        <v>משרד המדע הטכנולוגיה והחלל</v>
      </c>
      <c r="B14" s="113" t="str">
        <f t="shared" si="1"/>
        <v>most</v>
      </c>
      <c r="C14" s="114">
        <v>9</v>
      </c>
      <c r="D14" s="114" t="str">
        <f>IF(E14="","",IF(סימול="","לא הוגדר שם משרד",CONCATENATE(סימול,".DB.",COUNTIF($B$5:B13,$B14)+1)))</f>
        <v/>
      </c>
      <c r="E14" s="129"/>
      <c r="F14" s="116"/>
      <c r="G14" s="117"/>
      <c r="H14" s="118"/>
      <c r="I14" s="117"/>
      <c r="J14" s="119"/>
      <c r="K14" s="117" t="s">
        <v>130</v>
      </c>
      <c r="L14" s="118"/>
      <c r="M14" s="117"/>
      <c r="N14" s="118"/>
      <c r="O14" s="117" t="s">
        <v>147</v>
      </c>
      <c r="P14" s="118"/>
      <c r="Q14" s="118"/>
      <c r="R14" s="118"/>
      <c r="S14" s="117"/>
      <c r="T14" s="117"/>
      <c r="U14" s="118"/>
      <c r="V14" s="117"/>
      <c r="W14" s="118"/>
      <c r="X14" s="120"/>
      <c r="Y14" s="117" t="s">
        <v>137</v>
      </c>
      <c r="Z14" s="118"/>
      <c r="AA14" s="117"/>
      <c r="AB14" s="117"/>
      <c r="AC14" s="118"/>
      <c r="AD14" s="117" t="str">
        <f>IF(E14="","",IF(T14=פרמטרים!$T$6,פרמטרים!$V$8,פרמטרים!$V$3))</f>
        <v/>
      </c>
      <c r="AE14" s="118"/>
      <c r="AF14" s="121" t="str">
        <f>IF(E14="","",IF(AD14="הוחלט לא להנגיש",פרמטרים!$AF$7,IF(AD14="בוצע",פרמטרים!$AF$6,IF(OR('רשימת מאגרים'!O14=פרמטרים!$J$3,AND('רשימת מאגרים'!O14=פרמטרים!$J$4,'רשימת מאגרים'!M14&lt;&gt;"")),פרמטרים!$AF$3,IF(OR('רשימת מאגרים'!O14=פרמטרים!$J$4,AND('רשימת מאגרים'!O14=פרמטרים!$J$5,'רשימת מאגרים'!M14&lt;&gt;"")),פרמטרים!$AF$4,פרמטרים!$AF$5)))))</f>
        <v/>
      </c>
      <c r="AG14" s="118"/>
      <c r="AH14" s="121" t="str">
        <f>IF(E14="","",IF(AD14="הוחלט לא להנגיש",פרמטרים!$AF$7,IF(AD14="בוצע",פרמטרים!$AF$6,IF(T14=פרמטרים!$T$6,פרמטרים!$AF$7,IF(AB14=פרמטרים!$N$5,פרמטרים!$AF$3,IF(OR(AB14=פרמטרים!$N$4,T14=פרמטרים!$T$5),פרמטרים!$AF$4,פרמטרים!$AF$5))))))</f>
        <v/>
      </c>
      <c r="AI14" s="118"/>
      <c r="AJ14" s="121" t="str">
        <f t="shared" si="6"/>
        <v/>
      </c>
      <c r="AK14" s="118"/>
      <c r="AL14" s="122"/>
      <c r="AM14" s="122"/>
      <c r="AN14" s="123" t="str">
        <f t="shared" si="2"/>
        <v/>
      </c>
      <c r="AO14" s="118"/>
      <c r="AP14" s="124" t="str">
        <f t="shared" si="3"/>
        <v/>
      </c>
      <c r="AQ14" s="124"/>
      <c r="AR14" s="136"/>
      <c r="AS14" s="136"/>
      <c r="AT14" s="120"/>
      <c r="AU14" s="125"/>
      <c r="AV14" s="118"/>
      <c r="AW14" s="118"/>
      <c r="AX14" s="126" t="str">
        <f t="shared" si="7"/>
        <v/>
      </c>
      <c r="AY14" s="127" t="str">
        <f t="shared" si="4"/>
        <v/>
      </c>
      <c r="AZ14" s="127" t="str">
        <f t="shared" si="5"/>
        <v/>
      </c>
    </row>
    <row r="15" spans="1:52" ht="28.5">
      <c r="A15" s="112" t="str">
        <f t="shared" si="0"/>
        <v>משרד המדע הטכנולוגיה והחלל</v>
      </c>
      <c r="B15" s="113" t="str">
        <f t="shared" si="1"/>
        <v>most</v>
      </c>
      <c r="C15" s="114">
        <v>10</v>
      </c>
      <c r="D15" s="114" t="str">
        <f>IF(E15="","",IF(סימול="","לא הוגדר שם משרד",CONCATENATE(סימול,".DB.",COUNTIF($B$5:B14,$B15)+1)))</f>
        <v>most.DB.10</v>
      </c>
      <c r="E15" s="74" t="s">
        <v>163</v>
      </c>
      <c r="F15" s="74" t="s">
        <v>163</v>
      </c>
      <c r="G15" s="117"/>
      <c r="H15" s="118" t="s">
        <v>158</v>
      </c>
      <c r="I15" s="117" t="s">
        <v>128</v>
      </c>
      <c r="J15" s="119" t="s">
        <v>164</v>
      </c>
      <c r="K15" s="117" t="s">
        <v>130</v>
      </c>
      <c r="L15" s="118"/>
      <c r="M15" s="117"/>
      <c r="N15" s="118"/>
      <c r="O15" s="117" t="s">
        <v>147</v>
      </c>
      <c r="P15" s="118"/>
      <c r="Q15" s="118" t="s">
        <v>165</v>
      </c>
      <c r="R15" s="118"/>
      <c r="S15" s="117" t="s">
        <v>130</v>
      </c>
      <c r="T15" s="117" t="s">
        <v>134</v>
      </c>
      <c r="U15" s="118"/>
      <c r="V15" s="117" t="s">
        <v>149</v>
      </c>
      <c r="W15" s="118"/>
      <c r="X15" s="120"/>
      <c r="Y15" s="117" t="s">
        <v>137</v>
      </c>
      <c r="Z15" s="118"/>
      <c r="AA15" s="117">
        <v>9</v>
      </c>
      <c r="AB15" s="117" t="s">
        <v>166</v>
      </c>
      <c r="AC15" s="118" t="s">
        <v>167</v>
      </c>
      <c r="AD15" s="117" t="str">
        <f>IF(E15="","",IF(T15=פרמטרים!$T$6,פרמטרים!$V$8,פרמטרים!$V$3))</f>
        <v>טרם החל</v>
      </c>
      <c r="AE15" s="118"/>
      <c r="AF15" s="121" t="str">
        <f>IF(E15="","",IF(AD15="הוחלט לא להנגיש",פרמטרים!$AF$7,IF(AD15="בוצע",פרמטרים!$AF$6,IF(OR('רשימת מאגרים'!O15=פרמטרים!$J$3,AND('רשימת מאגרים'!O15=פרמטרים!$J$4,'רשימת מאגרים'!M15&lt;&gt;"")),פרמטרים!$AF$3,IF(OR('רשימת מאגרים'!O15=פרמטרים!$J$4,AND('רשימת מאגרים'!O15=פרמטרים!$J$5,'רשימת מאגרים'!M15&lt;&gt;"")),פרמטרים!$AF$4,פרמטרים!$AF$5)))))</f>
        <v>נמוך</v>
      </c>
      <c r="AG15" s="118"/>
      <c r="AH15" s="121" t="str">
        <f>IF(E15="","",IF(AD15="הוחלט לא להנגיש",פרמטרים!$AF$7,IF(AD15="בוצע",פרמטרים!$AF$6,IF(T15=פרמטרים!$T$6,פרמטרים!$AF$7,IF(AB15=פרמטרים!$N$5,פרמטרים!$AF$3,IF(OR(AB15=פרמטרים!$N$4,T15=פרמטרים!$T$5),פרמטרים!$AF$4,פרמטרים!$AF$5))))))</f>
        <v>בינוני</v>
      </c>
      <c r="AI15" s="118"/>
      <c r="AJ15" s="121" t="str">
        <f t="shared" si="6"/>
        <v/>
      </c>
      <c r="AK15" s="118"/>
      <c r="AL15" s="122">
        <f t="shared" ref="AL15:AL26" si="8">14 + 4</f>
        <v>18</v>
      </c>
      <c r="AM15" s="122"/>
      <c r="AN15" s="123">
        <f t="shared" si="2"/>
        <v>3600</v>
      </c>
      <c r="AO15" s="118"/>
      <c r="AP15" s="124" t="str">
        <f t="shared" si="3"/>
        <v>רבעונית</v>
      </c>
      <c r="AQ15" s="124"/>
      <c r="AR15" s="120"/>
      <c r="AS15" s="120">
        <v>44196</v>
      </c>
      <c r="AT15" s="120"/>
      <c r="AU15" s="125"/>
      <c r="AV15" s="118" t="s">
        <v>161</v>
      </c>
      <c r="AW15" s="118"/>
      <c r="AX15" s="126" t="str">
        <f t="shared" si="7"/>
        <v>כן</v>
      </c>
      <c r="AY15" s="127" t="str">
        <f t="shared" si="4"/>
        <v/>
      </c>
      <c r="AZ15" s="127" t="str">
        <f t="shared" si="5"/>
        <v/>
      </c>
    </row>
    <row r="16" spans="1:52" ht="28.5">
      <c r="A16" s="112" t="str">
        <f t="shared" si="0"/>
        <v>משרד המדע הטכנולוגיה והחלל</v>
      </c>
      <c r="B16" s="113" t="str">
        <f t="shared" si="1"/>
        <v>most</v>
      </c>
      <c r="C16" s="114">
        <v>11</v>
      </c>
      <c r="D16" s="114" t="str">
        <f>IF(E16="","",IF(סימול="","לא הוגדר שם משרד",CONCATENATE(סימול,".DB.",COUNTIF($B$5:B15,$B16)+1)))</f>
        <v>most.DB.11</v>
      </c>
      <c r="E16" s="155" t="s">
        <v>168</v>
      </c>
      <c r="F16" s="74" t="s">
        <v>168</v>
      </c>
      <c r="G16" s="117"/>
      <c r="H16" s="118" t="s">
        <v>158</v>
      </c>
      <c r="I16" s="117" t="s">
        <v>128</v>
      </c>
      <c r="J16" s="119" t="s">
        <v>169</v>
      </c>
      <c r="K16" s="117" t="s">
        <v>128</v>
      </c>
      <c r="L16" s="118" t="s">
        <v>563</v>
      </c>
      <c r="M16" s="117"/>
      <c r="N16" s="118"/>
      <c r="O16" s="117" t="s">
        <v>147</v>
      </c>
      <c r="P16" s="118"/>
      <c r="Q16" s="118" t="s">
        <v>170</v>
      </c>
      <c r="R16" s="118"/>
      <c r="S16" s="117" t="s">
        <v>130</v>
      </c>
      <c r="T16" s="117" t="s">
        <v>134</v>
      </c>
      <c r="U16" s="118"/>
      <c r="V16" s="117" t="s">
        <v>149</v>
      </c>
      <c r="W16" s="118"/>
      <c r="X16" s="120"/>
      <c r="Y16" s="117" t="s">
        <v>137</v>
      </c>
      <c r="Z16" s="118"/>
      <c r="AA16" s="117">
        <v>2</v>
      </c>
      <c r="AB16" s="117" t="s">
        <v>150</v>
      </c>
      <c r="AC16" s="118"/>
      <c r="AD16" s="117" t="str">
        <f>IF(E16="","",IF(T16=פרמטרים!$T$6,פרמטרים!$V$8,פרמטרים!$V$3))</f>
        <v>טרם החל</v>
      </c>
      <c r="AE16" s="118"/>
      <c r="AF16" s="121" t="str">
        <f>IF(E16="","",IF(AD16="הוחלט לא להנגיש",פרמטרים!$AF$7,IF(AD16="בוצע",פרמטרים!$AF$6,IF(OR('רשימת מאגרים'!O16=פרמטרים!$J$3,AND('רשימת מאגרים'!O16=פרמטרים!$J$4,'רשימת מאגרים'!M16&lt;&gt;"")),פרמטרים!$AF$3,IF(OR('רשימת מאגרים'!O16=פרמטרים!$J$4,AND('רשימת מאגרים'!O16=פרמטרים!$J$5,'רשימת מאגרים'!M16&lt;&gt;"")),פרמטרים!$AF$4,פרמטרים!$AF$5)))))</f>
        <v>נמוך</v>
      </c>
      <c r="AG16" s="118"/>
      <c r="AH16" s="121" t="str">
        <f>IF(E16="","",IF(AD16="הוחלט לא להנגיש",פרמטרים!$AF$7,IF(AD16="בוצע",פרמטרים!$AF$6,IF(T16=פרמטרים!$T$6,פרמטרים!$AF$7,IF(AB16=פרמטרים!$N$5,פרמטרים!$AF$3,IF(OR(AB16=פרמטרים!$N$4,T16=פרמטרים!$T$5),פרמטרים!$AF$4,פרמטרים!$AF$5))))))</f>
        <v>נמוך</v>
      </c>
      <c r="AI16" s="118"/>
      <c r="AJ16" s="121" t="str">
        <f t="shared" si="6"/>
        <v/>
      </c>
      <c r="AK16" s="118"/>
      <c r="AL16" s="122">
        <f t="shared" si="8"/>
        <v>18</v>
      </c>
      <c r="AM16" s="122"/>
      <c r="AN16" s="123">
        <f t="shared" si="2"/>
        <v>3600</v>
      </c>
      <c r="AO16" s="118"/>
      <c r="AP16" s="124" t="str">
        <f t="shared" si="3"/>
        <v>רבעונית</v>
      </c>
      <c r="AQ16" s="124"/>
      <c r="AR16" s="120"/>
      <c r="AS16" s="120">
        <v>43465</v>
      </c>
      <c r="AT16" s="120"/>
      <c r="AU16" s="125"/>
      <c r="AV16" s="118" t="s">
        <v>161</v>
      </c>
      <c r="AW16" s="118"/>
      <c r="AX16" s="126" t="str">
        <f t="shared" si="7"/>
        <v>כן</v>
      </c>
      <c r="AY16" s="127" t="str">
        <f t="shared" si="4"/>
        <v/>
      </c>
      <c r="AZ16" s="127" t="str">
        <f t="shared" si="5"/>
        <v/>
      </c>
    </row>
    <row r="17" spans="1:52" ht="28.5">
      <c r="A17" s="112" t="str">
        <f t="shared" si="0"/>
        <v>משרד המדע הטכנולוגיה והחלל</v>
      </c>
      <c r="B17" s="113" t="str">
        <f t="shared" si="1"/>
        <v>most</v>
      </c>
      <c r="C17" s="114">
        <v>12</v>
      </c>
      <c r="D17" s="114" t="str">
        <f>IF(E17="","",IF(סימול="","לא הוגדר שם משרד",CONCATENATE(סימול,".DB.",COUNTIF($B$5:B16,$B17)+1)))</f>
        <v>most.DB.12</v>
      </c>
      <c r="E17" s="156" t="s">
        <v>171</v>
      </c>
      <c r="F17" s="129" t="s">
        <v>171</v>
      </c>
      <c r="G17" s="117"/>
      <c r="H17" s="118" t="s">
        <v>158</v>
      </c>
      <c r="I17" s="117" t="s">
        <v>128</v>
      </c>
      <c r="J17" s="119" t="s">
        <v>169</v>
      </c>
      <c r="K17" s="117" t="s">
        <v>128</v>
      </c>
      <c r="L17" s="118" t="s">
        <v>564</v>
      </c>
      <c r="M17" s="117"/>
      <c r="N17" s="118"/>
      <c r="O17" s="117" t="s">
        <v>147</v>
      </c>
      <c r="P17" s="118"/>
      <c r="Q17" s="118" t="s">
        <v>170</v>
      </c>
      <c r="R17" s="118"/>
      <c r="S17" s="117" t="s">
        <v>130</v>
      </c>
      <c r="T17" s="117" t="s">
        <v>134</v>
      </c>
      <c r="U17" s="118"/>
      <c r="V17" s="117" t="s">
        <v>149</v>
      </c>
      <c r="W17" s="118"/>
      <c r="X17" s="120"/>
      <c r="Y17" s="117" t="s">
        <v>137</v>
      </c>
      <c r="Z17" s="118"/>
      <c r="AA17" s="117">
        <v>10</v>
      </c>
      <c r="AB17" s="117" t="s">
        <v>150</v>
      </c>
      <c r="AC17" s="118"/>
      <c r="AD17" s="117" t="str">
        <f>IF(E17="","",IF(T17=פרמטרים!$T$6,פרמטרים!$V$8,פרמטרים!$V$3))</f>
        <v>טרם החל</v>
      </c>
      <c r="AE17" s="118"/>
      <c r="AF17" s="121" t="str">
        <f>IF(E17="","",IF(AD17="הוחלט לא להנגיש",פרמטרים!$AF$7,IF(AD17="בוצע",פרמטרים!$AF$6,IF(OR('רשימת מאגרים'!O17=פרמטרים!$J$3,AND('רשימת מאגרים'!O17=פרמטרים!$J$4,'רשימת מאגרים'!M17&lt;&gt;"")),פרמטרים!$AF$3,IF(OR('רשימת מאגרים'!O17=פרמטרים!$J$4,AND('רשימת מאגרים'!O17=פרמטרים!$J$5,'רשימת מאגרים'!M17&lt;&gt;"")),פרמטרים!$AF$4,פרמטרים!$AF$5)))))</f>
        <v>נמוך</v>
      </c>
      <c r="AG17" s="118"/>
      <c r="AH17" s="121" t="str">
        <f>IF(E17="","",IF(AD17="הוחלט לא להנגיש",פרמטרים!$AF$7,IF(AD17="בוצע",פרמטרים!$AF$6,IF(T17=פרמטרים!$T$6,פרמטרים!$AF$7,IF(AB17=פרמטרים!$N$5,פרמטרים!$AF$3,IF(OR(AB17=פרמטרים!$N$4,T17=פרמטרים!$T$5),פרמטרים!$AF$4,פרמטרים!$AF$5))))))</f>
        <v>נמוך</v>
      </c>
      <c r="AI17" s="118"/>
      <c r="AJ17" s="121" t="str">
        <f t="shared" si="6"/>
        <v/>
      </c>
      <c r="AK17" s="118"/>
      <c r="AL17" s="122">
        <f t="shared" si="8"/>
        <v>18</v>
      </c>
      <c r="AM17" s="122"/>
      <c r="AN17" s="123">
        <f t="shared" si="2"/>
        <v>3600</v>
      </c>
      <c r="AO17" s="118"/>
      <c r="AP17" s="124" t="str">
        <f t="shared" si="3"/>
        <v>רבעונית</v>
      </c>
      <c r="AQ17" s="124"/>
      <c r="AR17" s="120"/>
      <c r="AS17" s="120">
        <v>43465</v>
      </c>
      <c r="AT17" s="120"/>
      <c r="AU17" s="125"/>
      <c r="AV17" s="118" t="s">
        <v>161</v>
      </c>
      <c r="AW17" s="118"/>
      <c r="AX17" s="126" t="str">
        <f t="shared" si="7"/>
        <v>כן</v>
      </c>
      <c r="AY17" s="127" t="str">
        <f t="shared" si="4"/>
        <v/>
      </c>
      <c r="AZ17" s="127" t="str">
        <f t="shared" si="5"/>
        <v/>
      </c>
    </row>
    <row r="18" spans="1:52" ht="28.5">
      <c r="A18" s="112" t="str">
        <f t="shared" si="0"/>
        <v>משרד המדע הטכנולוגיה והחלל</v>
      </c>
      <c r="B18" s="113" t="str">
        <f t="shared" si="1"/>
        <v>most</v>
      </c>
      <c r="C18" s="114">
        <v>13</v>
      </c>
      <c r="D18" s="114" t="str">
        <f>IF(E18="","",IF(סימול="","לא הוגדר שם משרד",CONCATENATE(סימול,".DB.",COUNTIF($B$5:B17,$B18)+1)))</f>
        <v>most.DB.13</v>
      </c>
      <c r="E18" s="129" t="s">
        <v>172</v>
      </c>
      <c r="F18" s="129" t="s">
        <v>172</v>
      </c>
      <c r="G18" s="117"/>
      <c r="H18" s="118" t="s">
        <v>158</v>
      </c>
      <c r="I18" s="117" t="s">
        <v>128</v>
      </c>
      <c r="J18" s="119" t="s">
        <v>173</v>
      </c>
      <c r="K18" s="117" t="s">
        <v>130</v>
      </c>
      <c r="L18" s="118"/>
      <c r="M18" s="117"/>
      <c r="N18" s="118"/>
      <c r="O18" s="117" t="s">
        <v>147</v>
      </c>
      <c r="P18" s="118"/>
      <c r="Q18" s="118" t="s">
        <v>170</v>
      </c>
      <c r="R18" s="118"/>
      <c r="S18" s="117" t="s">
        <v>130</v>
      </c>
      <c r="T18" s="117" t="s">
        <v>207</v>
      </c>
      <c r="U18" s="118" t="s">
        <v>578</v>
      </c>
      <c r="V18" s="117" t="s">
        <v>149</v>
      </c>
      <c r="W18" s="118"/>
      <c r="X18" s="137"/>
      <c r="Y18" s="117" t="s">
        <v>137</v>
      </c>
      <c r="Z18" s="118"/>
      <c r="AA18" s="117">
        <v>16</v>
      </c>
      <c r="AB18" s="117" t="s">
        <v>166</v>
      </c>
      <c r="AC18" s="118" t="s">
        <v>167</v>
      </c>
      <c r="AD18" s="117" t="str">
        <f>IF(E18="","",IF(T18=פרמטרים!$T$6,פרמטרים!$V$8,פרמטרים!$V$3))</f>
        <v>הוחלט לא להנגיש</v>
      </c>
      <c r="AE18" s="118"/>
      <c r="AF18" s="121" t="str">
        <f>IF(E18="","",IF(AD18="הוחלט לא להנגיש",פרמטרים!$AF$7,IF(AD18="בוצע",פרמטרים!$AF$6,IF(OR('רשימת מאגרים'!O18=פרמטרים!$J$3,AND('רשימת מאגרים'!O18=פרמטרים!$J$4,'רשימת מאגרים'!M18&lt;&gt;"")),פרמטרים!$AF$3,IF(OR('רשימת מאגרים'!O18=פרמטרים!$J$4,AND('רשימת מאגרים'!O18=פרמטרים!$J$5,'רשימת מאגרים'!M18&lt;&gt;"")),פרמטרים!$AF$4,פרמטרים!$AF$5)))))</f>
        <v>לא יונגש</v>
      </c>
      <c r="AG18" s="118"/>
      <c r="AH18" s="121" t="str">
        <f>IF(E18="","",IF(AD18="הוחלט לא להנגיש",פרמטרים!$AF$7,IF(AD18="בוצע",פרמטרים!$AF$6,IF(T18=פרמטרים!$T$6,פרמטרים!$AF$7,IF(AB18=פרמטרים!$N$5,פרמטרים!$AF$3,IF(OR(AB18=פרמטרים!$N$4,T18=פרמטרים!$T$5),פרמטרים!$AF$4,פרמטרים!$AF$5))))))</f>
        <v>לא יונגש</v>
      </c>
      <c r="AI18" s="118"/>
      <c r="AJ18" s="121" t="str">
        <f t="shared" si="6"/>
        <v/>
      </c>
      <c r="AK18" s="118"/>
      <c r="AL18" s="122">
        <f t="shared" si="8"/>
        <v>18</v>
      </c>
      <c r="AM18" s="122"/>
      <c r="AN18" s="123">
        <f t="shared" si="2"/>
        <v>3600</v>
      </c>
      <c r="AO18" s="118"/>
      <c r="AP18" s="124" t="str">
        <f t="shared" si="3"/>
        <v>רבעונית</v>
      </c>
      <c r="AQ18" s="124"/>
      <c r="AR18" s="120"/>
      <c r="AS18" s="120">
        <v>44561</v>
      </c>
      <c r="AT18" s="120"/>
      <c r="AU18" s="125"/>
      <c r="AV18" s="118" t="s">
        <v>161</v>
      </c>
      <c r="AW18" s="118"/>
      <c r="AX18" s="126" t="str">
        <f t="shared" si="7"/>
        <v>כן</v>
      </c>
      <c r="AY18" s="127" t="str">
        <f t="shared" si="4"/>
        <v/>
      </c>
      <c r="AZ18" s="127" t="str">
        <f t="shared" si="5"/>
        <v/>
      </c>
    </row>
    <row r="19" spans="1:52" ht="28.5">
      <c r="A19" s="112" t="str">
        <f t="shared" si="0"/>
        <v>משרד המדע הטכנולוגיה והחלל</v>
      </c>
      <c r="B19" s="113" t="str">
        <f t="shared" si="1"/>
        <v>most</v>
      </c>
      <c r="C19" s="114">
        <v>14</v>
      </c>
      <c r="D19" s="114" t="str">
        <f>IF(E19="","",IF(סימול="","לא הוגדר שם משרד",CONCATENATE(סימול,".DB.",COUNTIF($B$5:B18,$B19)+1)))</f>
        <v>most.DB.14</v>
      </c>
      <c r="E19" s="74" t="s">
        <v>174</v>
      </c>
      <c r="F19" s="74" t="s">
        <v>174</v>
      </c>
      <c r="G19" s="117"/>
      <c r="H19" s="118" t="s">
        <v>158</v>
      </c>
      <c r="I19" s="117" t="s">
        <v>128</v>
      </c>
      <c r="J19" s="119" t="s">
        <v>175</v>
      </c>
      <c r="K19" s="117" t="s">
        <v>128</v>
      </c>
      <c r="L19" s="118" t="s">
        <v>576</v>
      </c>
      <c r="M19" s="117"/>
      <c r="N19" s="118"/>
      <c r="O19" s="117" t="s">
        <v>147</v>
      </c>
      <c r="P19" s="118"/>
      <c r="Q19" s="118" t="s">
        <v>170</v>
      </c>
      <c r="R19" s="118"/>
      <c r="S19" s="117" t="s">
        <v>130</v>
      </c>
      <c r="T19" s="117" t="s">
        <v>134</v>
      </c>
      <c r="U19" s="118"/>
      <c r="V19" s="117" t="s">
        <v>149</v>
      </c>
      <c r="W19" s="118"/>
      <c r="X19" s="120"/>
      <c r="Y19" s="117" t="s">
        <v>137</v>
      </c>
      <c r="Z19" s="118"/>
      <c r="AA19" s="117">
        <v>9</v>
      </c>
      <c r="AB19" s="117" t="s">
        <v>150</v>
      </c>
      <c r="AC19" s="118"/>
      <c r="AD19" s="117" t="s">
        <v>151</v>
      </c>
      <c r="AE19" s="118"/>
      <c r="AF19" s="121" t="str">
        <f>IF(E19="","",IF(AD19="הוחלט לא להנגיש",פרמטרים!$AF$7,IF(AD19="בוצע",פרמטרים!$AF$6,IF(OR('רשימת מאגרים'!O19=פרמטרים!$J$3,AND('רשימת מאגרים'!O19=פרמטרים!$J$4,'רשימת מאגרים'!M19&lt;&gt;"")),פרמטרים!$AF$3,IF(OR('רשימת מאגרים'!O19=פרמטרים!$J$4,AND('רשימת מאגרים'!O19=פרמטרים!$J$5,'רשימת מאגרים'!M19&lt;&gt;"")),פרמטרים!$AF$4,פרמטרים!$AF$5)))))</f>
        <v>הונגש</v>
      </c>
      <c r="AG19" s="118"/>
      <c r="AH19" s="121" t="str">
        <f>IF(E19="","",IF(AD19="הוחלט לא להנגיש",פרמטרים!$AF$7,IF(AD19="בוצע",פרמטרים!$AF$6,IF(T19=פרמטרים!$T$6,פרמטרים!$AF$7,IF(AB19=פרמטרים!$N$5,פרמטרים!$AF$3,IF(OR(AB19=פרמטרים!$N$4,T19=פרמטרים!$T$5),פרמטרים!$AF$4,פרמטרים!$AF$5))))))</f>
        <v>הונגש</v>
      </c>
      <c r="AI19" s="118"/>
      <c r="AJ19" s="121" t="str">
        <f t="shared" si="6"/>
        <v/>
      </c>
      <c r="AK19" s="118"/>
      <c r="AL19" s="122">
        <f t="shared" si="8"/>
        <v>18</v>
      </c>
      <c r="AM19" s="122"/>
      <c r="AN19" s="123">
        <f t="shared" si="2"/>
        <v>3600</v>
      </c>
      <c r="AO19" s="118"/>
      <c r="AP19" s="124" t="str">
        <f t="shared" si="3"/>
        <v>רבעונית</v>
      </c>
      <c r="AQ19" s="124"/>
      <c r="AR19" s="120"/>
      <c r="AS19" s="120">
        <v>43830</v>
      </c>
      <c r="AT19" s="120">
        <v>43780</v>
      </c>
      <c r="AU19" s="125"/>
      <c r="AV19" s="118" t="s">
        <v>161</v>
      </c>
      <c r="AW19" s="118"/>
      <c r="AX19" s="126" t="str">
        <f t="shared" si="7"/>
        <v>כן</v>
      </c>
      <c r="AY19" s="127" t="str">
        <f t="shared" si="4"/>
        <v/>
      </c>
      <c r="AZ19" s="127" t="str">
        <f t="shared" si="5"/>
        <v/>
      </c>
    </row>
    <row r="20" spans="1:52" ht="28.5">
      <c r="A20" s="112" t="str">
        <f t="shared" si="0"/>
        <v>משרד המדע הטכנולוגיה והחלל</v>
      </c>
      <c r="B20" s="113" t="str">
        <f t="shared" si="1"/>
        <v>most</v>
      </c>
      <c r="C20" s="114">
        <v>15</v>
      </c>
      <c r="D20" s="114" t="str">
        <f>IF(E20="","",IF(סימול="","לא הוגדר שם משרד",CONCATENATE(סימול,".DB.",COUNTIF($B$5:B19,$B20)+1)))</f>
        <v>most.DB.15</v>
      </c>
      <c r="E20" s="74" t="s">
        <v>176</v>
      </c>
      <c r="F20" s="74" t="s">
        <v>176</v>
      </c>
      <c r="G20" s="117"/>
      <c r="H20" s="118" t="s">
        <v>158</v>
      </c>
      <c r="I20" s="117" t="s">
        <v>128</v>
      </c>
      <c r="J20" s="119" t="s">
        <v>177</v>
      </c>
      <c r="K20" s="117" t="s">
        <v>130</v>
      </c>
      <c r="L20" s="118"/>
      <c r="M20" s="117"/>
      <c r="N20" s="118"/>
      <c r="O20" s="117" t="s">
        <v>147</v>
      </c>
      <c r="P20" s="118"/>
      <c r="Q20" s="118" t="s">
        <v>148</v>
      </c>
      <c r="R20" s="118"/>
      <c r="S20" s="117" t="s">
        <v>128</v>
      </c>
      <c r="T20" s="117" t="s">
        <v>207</v>
      </c>
      <c r="U20" s="118" t="s">
        <v>558</v>
      </c>
      <c r="V20" s="117" t="s">
        <v>149</v>
      </c>
      <c r="W20" s="118"/>
      <c r="X20" s="120"/>
      <c r="Y20" s="117" t="s">
        <v>137</v>
      </c>
      <c r="Z20" s="118"/>
      <c r="AA20" s="117">
        <v>15</v>
      </c>
      <c r="AB20" s="117" t="s">
        <v>150</v>
      </c>
      <c r="AC20" s="118"/>
      <c r="AD20" s="117" t="str">
        <f>IF(E20="","",IF(T20=פרמטרים!$T$6,פרמטרים!$V$8,פרמטרים!$V$3))</f>
        <v>הוחלט לא להנגיש</v>
      </c>
      <c r="AE20" s="118" t="s">
        <v>212</v>
      </c>
      <c r="AF20" s="121" t="str">
        <f>IF(E20="","",IF(AD20="הוחלט לא להנגיש",פרמטרים!$AF$7,IF(AD20="בוצע",פרמטרים!$AF$6,IF(OR('רשימת מאגרים'!O20=פרמטרים!$J$3,AND('רשימת מאגרים'!O20=פרמטרים!$J$4,'רשימת מאגרים'!M20&lt;&gt;"")),פרמטרים!$AF$3,IF(OR('רשימת מאגרים'!O20=פרמטרים!$J$4,AND('רשימת מאגרים'!O20=פרמטרים!$J$5,'רשימת מאגרים'!M20&lt;&gt;"")),פרמטרים!$AF$4,פרמטרים!$AF$5)))))</f>
        <v>לא יונגש</v>
      </c>
      <c r="AG20" s="118"/>
      <c r="AH20" s="121" t="str">
        <f>IF(E20="","",IF(AD20="הוחלט לא להנגיש",פרמטרים!$AF$7,IF(AD20="בוצע",פרמטרים!$AF$6,IF(T20=פרמטרים!$T$6,פרמטרים!$AF$7,IF(AB20=פרמטרים!$N$5,פרמטרים!$AF$3,IF(OR(AB20=פרמטרים!$N$4,T20=פרמטרים!$T$5),פרמטרים!$AF$4,פרמטרים!$AF$5))))))</f>
        <v>לא יונגש</v>
      </c>
      <c r="AI20" s="118"/>
      <c r="AJ20" s="121" t="str">
        <f t="shared" si="6"/>
        <v>כן</v>
      </c>
      <c r="AK20" s="118"/>
      <c r="AL20" s="122">
        <f t="shared" si="8"/>
        <v>18</v>
      </c>
      <c r="AM20" s="122"/>
      <c r="AN20" s="123">
        <f t="shared" si="2"/>
        <v>3600</v>
      </c>
      <c r="AO20" s="118"/>
      <c r="AP20" s="124" t="str">
        <f t="shared" si="3"/>
        <v>רבעונית</v>
      </c>
      <c r="AQ20" s="124"/>
      <c r="AR20" s="120"/>
      <c r="AS20" s="120">
        <v>43465</v>
      </c>
      <c r="AT20" s="120"/>
      <c r="AU20" s="125"/>
      <c r="AV20" s="118" t="s">
        <v>161</v>
      </c>
      <c r="AW20" s="118"/>
      <c r="AX20" s="126" t="str">
        <f t="shared" si="7"/>
        <v>כן</v>
      </c>
      <c r="AY20" s="127" t="str">
        <f t="shared" si="4"/>
        <v/>
      </c>
      <c r="AZ20" s="127" t="str">
        <f t="shared" si="5"/>
        <v/>
      </c>
    </row>
    <row r="21" spans="1:52" ht="28.5">
      <c r="A21" s="112" t="str">
        <f t="shared" si="0"/>
        <v>משרד המדע הטכנולוגיה והחלל</v>
      </c>
      <c r="B21" s="113" t="str">
        <f t="shared" si="1"/>
        <v>most</v>
      </c>
      <c r="C21" s="114">
        <v>16</v>
      </c>
      <c r="D21" s="114" t="str">
        <f>IF(E21="","",IF(סימול="","לא הוגדר שם משרד",CONCATENATE(סימול,".DB.",COUNTIF($B$5:B20,$B21)+1)))</f>
        <v>most.DB.16</v>
      </c>
      <c r="E21" s="74" t="s">
        <v>178</v>
      </c>
      <c r="F21" s="74" t="s">
        <v>178</v>
      </c>
      <c r="G21" s="117"/>
      <c r="H21" s="118" t="s">
        <v>158</v>
      </c>
      <c r="I21" s="117" t="s">
        <v>128</v>
      </c>
      <c r="J21" s="119" t="s">
        <v>179</v>
      </c>
      <c r="K21" s="117" t="s">
        <v>130</v>
      </c>
      <c r="L21" s="118"/>
      <c r="M21" s="117"/>
      <c r="N21" s="118"/>
      <c r="O21" s="117" t="s">
        <v>147</v>
      </c>
      <c r="P21" s="118"/>
      <c r="Q21" s="118" t="s">
        <v>148</v>
      </c>
      <c r="R21" s="118"/>
      <c r="S21" s="117" t="s">
        <v>128</v>
      </c>
      <c r="T21" s="117" t="s">
        <v>207</v>
      </c>
      <c r="U21" s="118" t="s">
        <v>558</v>
      </c>
      <c r="V21" s="117" t="s">
        <v>149</v>
      </c>
      <c r="W21" s="118"/>
      <c r="X21" s="120"/>
      <c r="Y21" s="117" t="s">
        <v>137</v>
      </c>
      <c r="Z21" s="118"/>
      <c r="AA21" s="117">
        <v>7</v>
      </c>
      <c r="AB21" s="117" t="s">
        <v>150</v>
      </c>
      <c r="AC21" s="118"/>
      <c r="AD21" s="117" t="str">
        <f>IF(E21="","",IF(T21=פרמטרים!$T$6,פרמטרים!$V$8,פרמטרים!$V$3))</f>
        <v>הוחלט לא להנגיש</v>
      </c>
      <c r="AE21" s="118" t="s">
        <v>212</v>
      </c>
      <c r="AF21" s="121" t="str">
        <f>IF(E21="","",IF(AD21="הוחלט לא להנגיש",פרמטרים!$AF$7,IF(AD21="בוצע",פרמטרים!$AF$6,IF(OR('רשימת מאגרים'!O21=פרמטרים!$J$3,AND('רשימת מאגרים'!O21=פרמטרים!$J$4,'רשימת מאגרים'!M21&lt;&gt;"")),פרמטרים!$AF$3,IF(OR('רשימת מאגרים'!O21=פרמטרים!$J$4,AND('רשימת מאגרים'!O21=פרמטרים!$J$5,'רשימת מאגרים'!M21&lt;&gt;"")),פרמטרים!$AF$4,פרמטרים!$AF$5)))))</f>
        <v>לא יונגש</v>
      </c>
      <c r="AG21" s="118"/>
      <c r="AH21" s="121" t="str">
        <f>IF(E21="","",IF(AD21="הוחלט לא להנגיש",פרמטרים!$AF$7,IF(AD21="בוצע",פרמטרים!$AF$6,IF(T21=פרמטרים!$T$6,פרמטרים!$AF$7,IF(AB21=פרמטרים!$N$5,פרמטרים!$AF$3,IF(OR(AB21=פרמטרים!$N$4,T21=פרמטרים!$T$5),פרמטרים!$AF$4,פרמטרים!$AF$5))))))</f>
        <v>לא יונגש</v>
      </c>
      <c r="AI21" s="118"/>
      <c r="AJ21" s="121" t="str">
        <f t="shared" si="6"/>
        <v>כן</v>
      </c>
      <c r="AK21" s="118"/>
      <c r="AL21" s="122">
        <f t="shared" si="8"/>
        <v>18</v>
      </c>
      <c r="AM21" s="122"/>
      <c r="AN21" s="123">
        <f t="shared" si="2"/>
        <v>3600</v>
      </c>
      <c r="AO21" s="118"/>
      <c r="AP21" s="124" t="str">
        <f t="shared" si="3"/>
        <v>רבעונית</v>
      </c>
      <c r="AQ21" s="124"/>
      <c r="AR21" s="120"/>
      <c r="AS21" s="120">
        <v>43465</v>
      </c>
      <c r="AT21" s="120"/>
      <c r="AU21" s="125"/>
      <c r="AV21" s="118" t="s">
        <v>161</v>
      </c>
      <c r="AW21" s="118"/>
      <c r="AX21" s="126" t="str">
        <f t="shared" si="7"/>
        <v>כן</v>
      </c>
      <c r="AY21" s="127" t="str">
        <f t="shared" si="4"/>
        <v/>
      </c>
      <c r="AZ21" s="127" t="str">
        <f t="shared" si="5"/>
        <v/>
      </c>
    </row>
    <row r="22" spans="1:52" ht="85.5">
      <c r="A22" s="112" t="str">
        <f t="shared" si="0"/>
        <v>משרד המדע הטכנולוגיה והחלל</v>
      </c>
      <c r="B22" s="113" t="str">
        <f t="shared" si="1"/>
        <v>most</v>
      </c>
      <c r="C22" s="114">
        <v>17</v>
      </c>
      <c r="D22" s="114" t="str">
        <f>IF(E22="","",IF(סימול="","לא הוגדר שם משרד",CONCATENATE(סימול,".DB.",COUNTIF($B$5:B21,$B22)+1)))</f>
        <v>most.DB.17</v>
      </c>
      <c r="E22" s="132" t="s">
        <v>180</v>
      </c>
      <c r="F22" s="138" t="s">
        <v>181</v>
      </c>
      <c r="G22" s="117"/>
      <c r="H22" s="118" t="s">
        <v>61</v>
      </c>
      <c r="I22" s="117" t="s">
        <v>128</v>
      </c>
      <c r="J22" s="119" t="s">
        <v>182</v>
      </c>
      <c r="K22" s="117" t="s">
        <v>128</v>
      </c>
      <c r="L22" s="118" t="s">
        <v>183</v>
      </c>
      <c r="M22" s="117"/>
      <c r="N22" s="118"/>
      <c r="O22" s="117" t="s">
        <v>147</v>
      </c>
      <c r="P22" s="118"/>
      <c r="Q22" s="118" t="s">
        <v>148</v>
      </c>
      <c r="R22" s="118"/>
      <c r="S22" s="117" t="s">
        <v>130</v>
      </c>
      <c r="T22" s="117" t="s">
        <v>134</v>
      </c>
      <c r="U22" s="118"/>
      <c r="V22" s="117" t="s">
        <v>149</v>
      </c>
      <c r="W22" s="118"/>
      <c r="X22" s="120"/>
      <c r="Y22" s="117" t="s">
        <v>137</v>
      </c>
      <c r="Z22" s="118"/>
      <c r="AA22" s="117">
        <v>30</v>
      </c>
      <c r="AB22" s="117" t="s">
        <v>150</v>
      </c>
      <c r="AC22" s="118"/>
      <c r="AD22" s="117" t="s">
        <v>151</v>
      </c>
      <c r="AE22" s="118"/>
      <c r="AF22" s="121" t="str">
        <f>IF(E22="","",IF(AD22="הוחלט לא להנגיש",פרמטרים!$AF$7,IF(AD22="בוצע",פרמטרים!$AF$6,IF(OR('רשימת מאגרים'!O22=פרמטרים!$J$3,AND('רשימת מאגרים'!O22=פרמטרים!$J$4,'רשימת מאגרים'!M22&lt;&gt;"")),פרמטרים!$AF$3,IF(OR('רשימת מאגרים'!O22=פרמטרים!$J$4,AND('רשימת מאגרים'!O22=פרמטרים!$J$5,'רשימת מאגרים'!M22&lt;&gt;"")),פרמטרים!$AF$4,פרמטרים!$AF$5)))))</f>
        <v>הונגש</v>
      </c>
      <c r="AG22" s="118"/>
      <c r="AH22" s="121" t="str">
        <f>IF(E22="","",IF(AD22="הוחלט לא להנגיש",פרמטרים!$AF$7,IF(AD22="בוצע",פרמטרים!$AF$6,IF(T22=פרמטרים!$T$6,פרמטרים!$AF$7,IF(AB22=פרמטרים!$N$5,פרמטרים!$AF$3,IF(OR(AB22=פרמטרים!$N$4,T22=פרמטרים!$T$5),פרמטרים!$AF$4,פרמטרים!$AF$5))))))</f>
        <v>הונגש</v>
      </c>
      <c r="AI22" s="118"/>
      <c r="AJ22" s="121" t="str">
        <f t="shared" si="6"/>
        <v/>
      </c>
      <c r="AK22" s="118"/>
      <c r="AL22" s="122">
        <f t="shared" si="8"/>
        <v>18</v>
      </c>
      <c r="AM22" s="122"/>
      <c r="AN22" s="123">
        <f t="shared" si="2"/>
        <v>3600</v>
      </c>
      <c r="AO22" s="118"/>
      <c r="AP22" s="124" t="str">
        <f t="shared" si="3"/>
        <v>רבעונית</v>
      </c>
      <c r="AQ22" s="124"/>
      <c r="AR22" s="120"/>
      <c r="AS22" s="120">
        <v>43100</v>
      </c>
      <c r="AT22" s="120">
        <v>43054</v>
      </c>
      <c r="AU22" s="125"/>
      <c r="AV22" s="118" t="s">
        <v>184</v>
      </c>
      <c r="AW22" s="118"/>
      <c r="AX22" s="126" t="str">
        <f t="shared" si="7"/>
        <v>כן</v>
      </c>
      <c r="AY22" s="127" t="str">
        <f t="shared" si="4"/>
        <v/>
      </c>
      <c r="AZ22" s="127" t="str">
        <f t="shared" si="5"/>
        <v/>
      </c>
    </row>
    <row r="23" spans="1:52" ht="42.75">
      <c r="A23" s="112" t="str">
        <f t="shared" si="0"/>
        <v>משרד המדע הטכנולוגיה והחלל</v>
      </c>
      <c r="B23" s="113" t="str">
        <f t="shared" si="1"/>
        <v>most</v>
      </c>
      <c r="C23" s="114">
        <v>18</v>
      </c>
      <c r="D23" s="114" t="str">
        <f>IF(E23="","",IF(סימול="","לא הוגדר שם משרד",CONCATENATE(סימול,".DB.",COUNTIF($B$5:B22,$B23)+1)))</f>
        <v>most.DB.18</v>
      </c>
      <c r="E23" s="154" t="s">
        <v>185</v>
      </c>
      <c r="F23" s="138" t="s">
        <v>186</v>
      </c>
      <c r="G23" s="117"/>
      <c r="H23" s="118" t="s">
        <v>61</v>
      </c>
      <c r="I23" s="117" t="s">
        <v>128</v>
      </c>
      <c r="J23" s="119" t="s">
        <v>187</v>
      </c>
      <c r="K23" s="117" t="s">
        <v>128</v>
      </c>
      <c r="L23" s="118" t="s">
        <v>572</v>
      </c>
      <c r="M23" s="117"/>
      <c r="N23" s="118"/>
      <c r="O23" s="117" t="s">
        <v>147</v>
      </c>
      <c r="P23" s="118"/>
      <c r="Q23" s="118" t="s">
        <v>148</v>
      </c>
      <c r="R23" s="118"/>
      <c r="S23" s="117" t="s">
        <v>130</v>
      </c>
      <c r="T23" s="117" t="s">
        <v>134</v>
      </c>
      <c r="U23" s="118"/>
      <c r="V23" s="117" t="s">
        <v>149</v>
      </c>
      <c r="W23" s="118"/>
      <c r="X23" s="120"/>
      <c r="Y23" s="117" t="s">
        <v>137</v>
      </c>
      <c r="Z23" s="118"/>
      <c r="AA23" s="117">
        <v>9</v>
      </c>
      <c r="AB23" s="117" t="s">
        <v>150</v>
      </c>
      <c r="AC23" s="118"/>
      <c r="AD23" s="117" t="str">
        <f>IF(E23="","",IF(T23=פרמטרים!$T$6,פרמטרים!$V$8,פרמטרים!$V$3))</f>
        <v>טרם החל</v>
      </c>
      <c r="AE23" s="118"/>
      <c r="AF23" s="121" t="str">
        <f>IF(E23="","",IF(AD23="הוחלט לא להנגיש",פרמטרים!$AF$7,IF(AD23="בוצע",פרמטרים!$AF$6,IF(OR('רשימת מאגרים'!O23=פרמטרים!$J$3,AND('רשימת מאגרים'!O23=פרמטרים!$J$4,'רשימת מאגרים'!M23&lt;&gt;"")),פרמטרים!$AF$3,IF(OR('רשימת מאגרים'!O23=פרמטרים!$J$4,AND('רשימת מאגרים'!O23=פרמטרים!$J$5,'רשימת מאגרים'!M23&lt;&gt;"")),פרמטרים!$AF$4,פרמטרים!$AF$5)))))</f>
        <v>נמוך</v>
      </c>
      <c r="AG23" s="118"/>
      <c r="AH23" s="121" t="str">
        <f>IF(E23="","",IF(AD23="הוחלט לא להנגיש",פרמטרים!$AF$7,IF(AD23="בוצע",פרמטרים!$AF$6,IF(T23=פרמטרים!$T$6,פרמטרים!$AF$7,IF(AB23=פרמטרים!$N$5,פרמטרים!$AF$3,IF(OR(AB23=פרמטרים!$N$4,T23=פרמטרים!$T$5),פרמטרים!$AF$4,פרמטרים!$AF$5))))))</f>
        <v>נמוך</v>
      </c>
      <c r="AI23" s="118"/>
      <c r="AJ23" s="121" t="str">
        <f t="shared" si="6"/>
        <v/>
      </c>
      <c r="AK23" s="118"/>
      <c r="AL23" s="122">
        <f t="shared" si="8"/>
        <v>18</v>
      </c>
      <c r="AM23" s="122"/>
      <c r="AN23" s="123">
        <f t="shared" si="2"/>
        <v>3600</v>
      </c>
      <c r="AO23" s="118"/>
      <c r="AP23" s="124" t="str">
        <f t="shared" si="3"/>
        <v>רבעונית</v>
      </c>
      <c r="AQ23" s="124"/>
      <c r="AR23" s="120"/>
      <c r="AS23" s="120">
        <v>43465</v>
      </c>
      <c r="AT23" s="120"/>
      <c r="AU23" s="125"/>
      <c r="AV23" s="118" t="s">
        <v>188</v>
      </c>
      <c r="AW23" s="118"/>
      <c r="AX23" s="126" t="str">
        <f t="shared" si="7"/>
        <v>כן</v>
      </c>
      <c r="AY23" s="127" t="str">
        <f t="shared" si="4"/>
        <v/>
      </c>
      <c r="AZ23" s="127" t="str">
        <f t="shared" si="5"/>
        <v/>
      </c>
    </row>
    <row r="24" spans="1:52" ht="28.5">
      <c r="A24" s="112" t="str">
        <f t="shared" si="0"/>
        <v>משרד המדע הטכנולוגיה והחלל</v>
      </c>
      <c r="B24" s="113" t="str">
        <f t="shared" si="1"/>
        <v>most</v>
      </c>
      <c r="C24" s="114">
        <v>19</v>
      </c>
      <c r="D24" s="114" t="str">
        <f>IF(E24="","",IF(סימול="","לא הוגדר שם משרד",CONCATENATE(סימול,".DB.",COUNTIF($B$5:B23,$B24)+1)))</f>
        <v>most.DB.19</v>
      </c>
      <c r="E24" s="132" t="s">
        <v>189</v>
      </c>
      <c r="F24" s="138" t="s">
        <v>190</v>
      </c>
      <c r="G24" s="117"/>
      <c r="H24" s="118" t="s">
        <v>61</v>
      </c>
      <c r="I24" s="117" t="s">
        <v>128</v>
      </c>
      <c r="J24" s="139" t="s">
        <v>191</v>
      </c>
      <c r="K24" s="117" t="s">
        <v>128</v>
      </c>
      <c r="L24" s="118" t="s">
        <v>192</v>
      </c>
      <c r="M24" s="117"/>
      <c r="N24" s="118"/>
      <c r="O24" s="117" t="s">
        <v>147</v>
      </c>
      <c r="P24" s="118"/>
      <c r="Q24" s="118" t="s">
        <v>148</v>
      </c>
      <c r="R24" s="118"/>
      <c r="S24" s="117" t="s">
        <v>130</v>
      </c>
      <c r="T24" s="117" t="s">
        <v>134</v>
      </c>
      <c r="U24" s="118"/>
      <c r="V24" s="117" t="s">
        <v>149</v>
      </c>
      <c r="W24" s="118"/>
      <c r="X24" s="120"/>
      <c r="Y24" s="117" t="s">
        <v>137</v>
      </c>
      <c r="Z24" s="118"/>
      <c r="AA24" s="117">
        <v>43</v>
      </c>
      <c r="AB24" s="117" t="s">
        <v>150</v>
      </c>
      <c r="AC24" s="118"/>
      <c r="AD24" s="117" t="s">
        <v>151</v>
      </c>
      <c r="AE24" s="118"/>
      <c r="AF24" s="121" t="str">
        <f>IF(E24="","",IF(AD24="הוחלט לא להנגיש",פרמטרים!$AF$7,IF(AD24="בוצע",פרמטרים!$AF$6,IF(OR('רשימת מאגרים'!O24=פרמטרים!$J$3,AND('רשימת מאגרים'!O24=פרמטרים!$J$4,'רשימת מאגרים'!M24&lt;&gt;"")),פרמטרים!$AF$3,IF(OR('רשימת מאגרים'!O24=פרמטרים!$J$4,AND('רשימת מאגרים'!O24=פרמטרים!$J$5,'רשימת מאגרים'!M24&lt;&gt;"")),פרמטרים!$AF$4,פרמטרים!$AF$5)))))</f>
        <v>הונגש</v>
      </c>
      <c r="AG24" s="118"/>
      <c r="AH24" s="121" t="str">
        <f>IF(E24="","",IF(AD24="הוחלט לא להנגיש",פרמטרים!$AF$7,IF(AD24="בוצע",פרמטרים!$AF$6,IF(T24=פרמטרים!$T$6,פרמטרים!$AF$7,IF(AB24=פרמטרים!$N$5,פרמטרים!$AF$3,IF(OR(AB24=פרמטרים!$N$4,T24=פרמטרים!$T$5),פרמטרים!$AF$4,פרמטרים!$AF$5))))))</f>
        <v>הונגש</v>
      </c>
      <c r="AI24" s="118"/>
      <c r="AJ24" s="121" t="str">
        <f t="shared" si="6"/>
        <v/>
      </c>
      <c r="AK24" s="118"/>
      <c r="AL24" s="122">
        <f t="shared" si="8"/>
        <v>18</v>
      </c>
      <c r="AM24" s="122"/>
      <c r="AN24" s="123">
        <f t="shared" si="2"/>
        <v>3600</v>
      </c>
      <c r="AO24" s="118"/>
      <c r="AP24" s="124" t="str">
        <f t="shared" si="3"/>
        <v>רבעונית</v>
      </c>
      <c r="AQ24" s="124"/>
      <c r="AR24" s="120"/>
      <c r="AS24" s="120">
        <v>43100</v>
      </c>
      <c r="AT24" s="120">
        <v>43054</v>
      </c>
      <c r="AU24" s="125"/>
      <c r="AV24" s="118" t="s">
        <v>188</v>
      </c>
      <c r="AW24" s="118"/>
      <c r="AX24" s="126" t="str">
        <f t="shared" si="7"/>
        <v>כן</v>
      </c>
      <c r="AY24" s="127" t="str">
        <f t="shared" si="4"/>
        <v/>
      </c>
      <c r="AZ24" s="127" t="str">
        <f t="shared" si="5"/>
        <v/>
      </c>
    </row>
    <row r="25" spans="1:52" ht="28.5">
      <c r="A25" s="112" t="str">
        <f t="shared" si="0"/>
        <v>משרד המדע הטכנולוגיה והחלל</v>
      </c>
      <c r="B25" s="113" t="str">
        <f t="shared" si="1"/>
        <v>most</v>
      </c>
      <c r="C25" s="114">
        <v>20</v>
      </c>
      <c r="D25" s="114" t="str">
        <f>IF(E25="","",IF(סימול="","לא הוגדר שם משרד",CONCATENATE(סימול,".DB.",COUNTIF($B$5:B24,$B25)+1)))</f>
        <v>most.DB.20</v>
      </c>
      <c r="E25" s="132" t="s">
        <v>193</v>
      </c>
      <c r="F25" s="138" t="s">
        <v>194</v>
      </c>
      <c r="G25" s="117"/>
      <c r="H25" s="118" t="s">
        <v>61</v>
      </c>
      <c r="I25" s="117" t="s">
        <v>128</v>
      </c>
      <c r="J25" s="139" t="s">
        <v>191</v>
      </c>
      <c r="K25" s="117" t="s">
        <v>128</v>
      </c>
      <c r="L25" s="118" t="s">
        <v>195</v>
      </c>
      <c r="M25" s="117"/>
      <c r="N25" s="118"/>
      <c r="O25" s="117" t="s">
        <v>147</v>
      </c>
      <c r="P25" s="118"/>
      <c r="Q25" s="118" t="s">
        <v>148</v>
      </c>
      <c r="R25" s="118"/>
      <c r="S25" s="117" t="s">
        <v>130</v>
      </c>
      <c r="T25" s="117" t="s">
        <v>134</v>
      </c>
      <c r="U25" s="118"/>
      <c r="V25" s="117" t="s">
        <v>149</v>
      </c>
      <c r="W25" s="118"/>
      <c r="X25" s="120"/>
      <c r="Y25" s="117" t="s">
        <v>137</v>
      </c>
      <c r="Z25" s="118"/>
      <c r="AA25" s="117">
        <v>5</v>
      </c>
      <c r="AB25" s="117" t="s">
        <v>150</v>
      </c>
      <c r="AC25" s="118"/>
      <c r="AD25" s="117" t="s">
        <v>151</v>
      </c>
      <c r="AE25" s="118"/>
      <c r="AF25" s="121" t="str">
        <f>IF(E25="","",IF(AD25="הוחלט לא להנגיש",פרמטרים!$AF$7,IF(AD25="בוצע",פרמטרים!$AF$6,IF(OR('רשימת מאגרים'!O25=פרמטרים!$J$3,AND('רשימת מאגרים'!O25=פרמטרים!$J$4,'רשימת מאגרים'!M25&lt;&gt;"")),פרמטרים!$AF$3,IF(OR('רשימת מאגרים'!O25=פרמטרים!$J$4,AND('רשימת מאגרים'!O25=פרמטרים!$J$5,'רשימת מאגרים'!M25&lt;&gt;"")),פרמטרים!$AF$4,פרמטרים!$AF$5)))))</f>
        <v>הונגש</v>
      </c>
      <c r="AG25" s="118"/>
      <c r="AH25" s="121" t="str">
        <f>IF(E25="","",IF(AD25="הוחלט לא להנגיש",פרמטרים!$AF$7,IF(AD25="בוצע",פרמטרים!$AF$6,IF(T25=פרמטרים!$T$6,פרמטרים!$AF$7,IF(AB25=פרמטרים!$N$5,פרמטרים!$AF$3,IF(OR(AB25=פרמטרים!$N$4,T25=פרמטרים!$T$5),פרמטרים!$AF$4,פרמטרים!$AF$5))))))</f>
        <v>הונגש</v>
      </c>
      <c r="AI25" s="118"/>
      <c r="AJ25" s="121" t="str">
        <f t="shared" si="6"/>
        <v/>
      </c>
      <c r="AK25" s="118"/>
      <c r="AL25" s="122">
        <f t="shared" si="8"/>
        <v>18</v>
      </c>
      <c r="AM25" s="122"/>
      <c r="AN25" s="123">
        <f t="shared" si="2"/>
        <v>3600</v>
      </c>
      <c r="AO25" s="118"/>
      <c r="AP25" s="124" t="str">
        <f t="shared" si="3"/>
        <v>רבעונית</v>
      </c>
      <c r="AQ25" s="124"/>
      <c r="AR25" s="120"/>
      <c r="AS25" s="120">
        <v>43100</v>
      </c>
      <c r="AT25" s="120">
        <v>43054</v>
      </c>
      <c r="AU25" s="125"/>
      <c r="AV25" s="118" t="s">
        <v>188</v>
      </c>
      <c r="AW25" s="118"/>
      <c r="AX25" s="126" t="str">
        <f t="shared" si="7"/>
        <v>כן</v>
      </c>
      <c r="AY25" s="127" t="str">
        <f t="shared" si="4"/>
        <v/>
      </c>
      <c r="AZ25" s="127" t="str">
        <f t="shared" si="5"/>
        <v/>
      </c>
    </row>
    <row r="26" spans="1:52" ht="99.75">
      <c r="A26" s="112" t="str">
        <f t="shared" si="0"/>
        <v>משרד המדע הטכנולוגיה והחלל</v>
      </c>
      <c r="B26" s="113" t="str">
        <f t="shared" si="1"/>
        <v>most</v>
      </c>
      <c r="C26" s="114">
        <v>21</v>
      </c>
      <c r="D26" s="114" t="str">
        <f>IF(E26="","",IF(סימול="","לא הוגדר שם משרד",CONCATENATE(סימול,".DB.",COUNTIF($B$5:B25,$B26)+1)))</f>
        <v>most.DB.21</v>
      </c>
      <c r="E26" s="132" t="s">
        <v>196</v>
      </c>
      <c r="F26" s="138" t="s">
        <v>197</v>
      </c>
      <c r="G26" s="117"/>
      <c r="H26" s="118" t="s">
        <v>61</v>
      </c>
      <c r="I26" s="117" t="s">
        <v>128</v>
      </c>
      <c r="J26" s="139" t="s">
        <v>198</v>
      </c>
      <c r="K26" s="117" t="s">
        <v>128</v>
      </c>
      <c r="L26" s="118" t="s">
        <v>199</v>
      </c>
      <c r="M26" s="117"/>
      <c r="N26" s="118"/>
      <c r="O26" s="117" t="s">
        <v>147</v>
      </c>
      <c r="P26" s="118"/>
      <c r="Q26" s="118" t="s">
        <v>148</v>
      </c>
      <c r="R26" s="118"/>
      <c r="S26" s="117" t="s">
        <v>130</v>
      </c>
      <c r="T26" s="117" t="s">
        <v>134</v>
      </c>
      <c r="U26" s="118"/>
      <c r="V26" s="117" t="s">
        <v>149</v>
      </c>
      <c r="W26" s="118"/>
      <c r="X26" s="120"/>
      <c r="Y26" s="117" t="s">
        <v>137</v>
      </c>
      <c r="Z26" s="118"/>
      <c r="AA26" s="117">
        <v>8</v>
      </c>
      <c r="AB26" s="117" t="s">
        <v>150</v>
      </c>
      <c r="AC26" s="118"/>
      <c r="AD26" s="117" t="s">
        <v>151</v>
      </c>
      <c r="AE26" s="118"/>
      <c r="AF26" s="121" t="str">
        <f>IF(E26="","",IF(AD26="הוחלט לא להנגיש",פרמטרים!$AF$7,IF(AD26="בוצע",פרמטרים!$AF$6,IF(OR('רשימת מאגרים'!O26=פרמטרים!$J$3,AND('רשימת מאגרים'!O26=פרמטרים!$J$4,'רשימת מאגרים'!M26&lt;&gt;"")),פרמטרים!$AF$3,IF(OR('רשימת מאגרים'!O26=פרמטרים!$J$4,AND('רשימת מאגרים'!O26=פרמטרים!$J$5,'רשימת מאגרים'!M26&lt;&gt;"")),פרמטרים!$AF$4,פרמטרים!$AF$5)))))</f>
        <v>הונגש</v>
      </c>
      <c r="AG26" s="118"/>
      <c r="AH26" s="121" t="str">
        <f>IF(E26="","",IF(AD26="הוחלט לא להנגיש",פרמטרים!$AF$7,IF(AD26="בוצע",פרמטרים!$AF$6,IF(T26=פרמטרים!$T$6,פרמטרים!$AF$7,IF(AB26=פרמטרים!$N$5,פרמטרים!$AF$3,IF(OR(AB26=פרמטרים!$N$4,T26=פרמטרים!$T$5),פרמטרים!$AF$4,פרמטרים!$AF$5))))))</f>
        <v>הונגש</v>
      </c>
      <c r="AI26" s="118"/>
      <c r="AJ26" s="121" t="str">
        <f t="shared" si="6"/>
        <v/>
      </c>
      <c r="AK26" s="118"/>
      <c r="AL26" s="122">
        <f t="shared" si="8"/>
        <v>18</v>
      </c>
      <c r="AM26" s="122"/>
      <c r="AN26" s="123">
        <f t="shared" si="2"/>
        <v>3600</v>
      </c>
      <c r="AO26" s="118"/>
      <c r="AP26" s="124" t="str">
        <f t="shared" si="3"/>
        <v>רבעונית</v>
      </c>
      <c r="AQ26" s="124"/>
      <c r="AR26" s="120"/>
      <c r="AS26" s="120">
        <v>43100</v>
      </c>
      <c r="AT26" s="120">
        <v>43054</v>
      </c>
      <c r="AU26" s="125"/>
      <c r="AV26" s="118" t="s">
        <v>188</v>
      </c>
      <c r="AW26" s="118"/>
      <c r="AX26" s="126" t="str">
        <f t="shared" si="7"/>
        <v>כן</v>
      </c>
      <c r="AY26" s="127" t="str">
        <f t="shared" si="4"/>
        <v/>
      </c>
      <c r="AZ26" s="127" t="str">
        <f t="shared" si="5"/>
        <v/>
      </c>
    </row>
    <row r="27" spans="1:52" hidden="1">
      <c r="A27" s="112" t="str">
        <f t="shared" si="0"/>
        <v>משרד המדע הטכנולוגיה והחלל</v>
      </c>
      <c r="B27" s="113" t="str">
        <f t="shared" si="1"/>
        <v>most</v>
      </c>
      <c r="C27" s="114">
        <v>22</v>
      </c>
      <c r="D27" s="114" t="str">
        <f>IF(E27="","",IF(סימול="","לא הוגדר שם משרד",CONCATENATE(סימול,".DB.",COUNTIF($B$5:B26,$B27)+1)))</f>
        <v/>
      </c>
      <c r="E27" s="130"/>
      <c r="F27" s="138"/>
      <c r="G27" s="117"/>
      <c r="H27" s="118"/>
      <c r="I27" s="117"/>
      <c r="J27" s="119"/>
      <c r="K27" s="117"/>
      <c r="L27" s="118"/>
      <c r="M27" s="117"/>
      <c r="N27" s="118"/>
      <c r="O27" s="117" t="s">
        <v>147</v>
      </c>
      <c r="P27" s="118"/>
      <c r="Q27" s="118"/>
      <c r="R27" s="118"/>
      <c r="S27" s="117"/>
      <c r="T27" s="117"/>
      <c r="U27" s="118"/>
      <c r="V27" s="117"/>
      <c r="W27" s="118"/>
      <c r="X27" s="120"/>
      <c r="Y27" s="117" t="s">
        <v>137</v>
      </c>
      <c r="Z27" s="118"/>
      <c r="AA27" s="117"/>
      <c r="AB27" s="117"/>
      <c r="AC27" s="118"/>
      <c r="AD27" s="117" t="str">
        <f>IF(E27="","",IF(T27=פרמטרים!$T$6,פרמטרים!$V$8,פרמטרים!$V$3))</f>
        <v/>
      </c>
      <c r="AE27" s="118"/>
      <c r="AF27" s="121" t="str">
        <f>IF(E27="","",IF(AD27="הוחלט לא להנגיש",פרמטרים!$AF$7,IF(AD27="בוצע",פרמטרים!$AF$6,IF(OR('רשימת מאגרים'!O27=פרמטרים!$J$3,AND('רשימת מאגרים'!O27=פרמטרים!$J$4,'רשימת מאגרים'!M27&lt;&gt;"")),פרמטרים!$AF$3,IF(OR('רשימת מאגרים'!O27=פרמטרים!$J$4,AND('רשימת מאגרים'!O27=פרמטרים!$J$5,'רשימת מאגרים'!M27&lt;&gt;"")),פרמטרים!$AF$4,פרמטרים!$AF$5)))))</f>
        <v/>
      </c>
      <c r="AG27" s="118"/>
      <c r="AH27" s="121" t="str">
        <f>IF(E27="","",IF(AD27="הוחלט לא להנגיש",פרמטרים!$AF$7,IF(AD27="בוצע",פרמטרים!$AF$6,IF(T27=פרמטרים!$T$6,פרמטרים!$AF$7,IF(AB27=פרמטרים!$N$5,פרמטרים!$AF$3,IF(OR(AB27=פרמטרים!$N$4,T27=פרמטרים!$T$5),פרמטרים!$AF$4,פרמטרים!$AF$5))))))</f>
        <v/>
      </c>
      <c r="AI27" s="118"/>
      <c r="AJ27" s="121" t="str">
        <f t="shared" si="6"/>
        <v/>
      </c>
      <c r="AK27" s="118"/>
      <c r="AL27" s="122"/>
      <c r="AM27" s="122"/>
      <c r="AN27" s="123" t="str">
        <f t="shared" si="2"/>
        <v/>
      </c>
      <c r="AO27" s="118"/>
      <c r="AP27" s="124" t="str">
        <f t="shared" si="3"/>
        <v/>
      </c>
      <c r="AQ27" s="124"/>
      <c r="AR27" s="120"/>
      <c r="AS27" s="120"/>
      <c r="AT27" s="120"/>
      <c r="AU27" s="125"/>
      <c r="AV27" s="118"/>
      <c r="AW27" s="118"/>
      <c r="AX27" s="126" t="str">
        <f t="shared" si="7"/>
        <v/>
      </c>
      <c r="AY27" s="127" t="str">
        <f t="shared" si="4"/>
        <v/>
      </c>
      <c r="AZ27" s="127" t="str">
        <f t="shared" si="5"/>
        <v/>
      </c>
    </row>
    <row r="28" spans="1:52" ht="28.5">
      <c r="A28" s="112" t="str">
        <f t="shared" si="0"/>
        <v>משרד המדע הטכנולוגיה והחלל</v>
      </c>
      <c r="B28" s="113" t="str">
        <f t="shared" si="1"/>
        <v>most</v>
      </c>
      <c r="C28" s="114">
        <v>23</v>
      </c>
      <c r="D28" s="114" t="str">
        <f>IF(E28="","",IF(סימול="","לא הוגדר שם משרד",CONCATENATE(סימול,".DB.",COUNTIF($B$5:B27,$B28)+1)))</f>
        <v>most.DB.23</v>
      </c>
      <c r="E28" s="130" t="s">
        <v>200</v>
      </c>
      <c r="F28" s="138" t="s">
        <v>201</v>
      </c>
      <c r="G28" s="117"/>
      <c r="H28" s="118" t="s">
        <v>61</v>
      </c>
      <c r="I28" s="117" t="s">
        <v>130</v>
      </c>
      <c r="J28" s="119"/>
      <c r="K28" s="117" t="s">
        <v>130</v>
      </c>
      <c r="L28" s="118"/>
      <c r="M28" s="117"/>
      <c r="N28" s="118"/>
      <c r="O28" s="117" t="s">
        <v>147</v>
      </c>
      <c r="P28" s="118"/>
      <c r="Q28" s="118" t="s">
        <v>202</v>
      </c>
      <c r="R28" s="118"/>
      <c r="S28" s="117" t="s">
        <v>130</v>
      </c>
      <c r="T28" s="117" t="s">
        <v>134</v>
      </c>
      <c r="U28" s="118"/>
      <c r="V28" s="117" t="s">
        <v>135</v>
      </c>
      <c r="W28" s="118"/>
      <c r="X28" s="120"/>
      <c r="Y28" s="117" t="s">
        <v>137</v>
      </c>
      <c r="Z28" s="118"/>
      <c r="AA28" s="117">
        <v>401</v>
      </c>
      <c r="AB28" s="117" t="s">
        <v>150</v>
      </c>
      <c r="AC28" s="118"/>
      <c r="AD28" s="117" t="str">
        <f>IF(E28="","",IF(T28=פרמטרים!$T$6,פרמטרים!$V$8,פרמטרים!$V$3))</f>
        <v>טרם החל</v>
      </c>
      <c r="AE28" s="118"/>
      <c r="AF28" s="121" t="str">
        <f>IF(E28="","",IF(AD28="הוחלט לא להנגיש",פרמטרים!$AF$7,IF(AD28="בוצע",פרמטרים!$AF$6,IF(OR('רשימת מאגרים'!O28=פרמטרים!$J$3,AND('רשימת מאגרים'!O28=פרמטרים!$J$4,'רשימת מאגרים'!M28&lt;&gt;"")),פרמטרים!$AF$3,IF(OR('רשימת מאגרים'!O28=פרמטרים!$J$4,AND('רשימת מאגרים'!O28=פרמטרים!$J$5,'רשימת מאגרים'!M28&lt;&gt;"")),פרמטרים!$AF$4,פרמטרים!$AF$5)))))</f>
        <v>נמוך</v>
      </c>
      <c r="AG28" s="118"/>
      <c r="AH28" s="121" t="str">
        <f>IF(E28="","",IF(AD28="הוחלט לא להנגיש",פרמטרים!$AF$7,IF(AD28="בוצע",פרמטרים!$AF$6,IF(T28=פרמטרים!$T$6,פרמטרים!$AF$7,IF(AB28=פרמטרים!$N$5,פרמטרים!$AF$3,IF(OR(AB28=פרמטרים!$N$4,T28=פרמטרים!$T$5),פרמטרים!$AF$4,פרמטרים!$AF$5))))))</f>
        <v>נמוך</v>
      </c>
      <c r="AI28" s="118"/>
      <c r="AJ28" s="121" t="str">
        <f t="shared" si="6"/>
        <v/>
      </c>
      <c r="AK28" s="118"/>
      <c r="AL28" s="122">
        <f>18+9</f>
        <v>27</v>
      </c>
      <c r="AM28" s="122"/>
      <c r="AN28" s="123">
        <f t="shared" si="2"/>
        <v>5400</v>
      </c>
      <c r="AO28" s="118"/>
      <c r="AP28" s="124" t="str">
        <f t="shared" si="3"/>
        <v>רבעונית</v>
      </c>
      <c r="AQ28" s="124"/>
      <c r="AR28" s="120"/>
      <c r="AS28" s="120">
        <v>44926</v>
      </c>
      <c r="AT28" s="120"/>
      <c r="AU28" s="125"/>
      <c r="AV28" s="118" t="s">
        <v>188</v>
      </c>
      <c r="AW28" s="118"/>
      <c r="AX28" s="126" t="str">
        <f t="shared" si="7"/>
        <v>כן</v>
      </c>
      <c r="AY28" s="127" t="str">
        <f t="shared" si="4"/>
        <v/>
      </c>
      <c r="AZ28" s="127" t="str">
        <f t="shared" si="5"/>
        <v/>
      </c>
    </row>
    <row r="29" spans="1:52" ht="28.5">
      <c r="A29" s="112" t="str">
        <f t="shared" si="0"/>
        <v>משרד המדע הטכנולוגיה והחלל</v>
      </c>
      <c r="B29" s="113" t="str">
        <f t="shared" si="1"/>
        <v>most</v>
      </c>
      <c r="C29" s="114">
        <v>24</v>
      </c>
      <c r="D29" s="114" t="str">
        <f>IF(E29="","",IF(סימול="","לא הוגדר שם משרד",CONCATENATE(סימול,".DB.",COUNTIF($B$5:B28,$B29)+1)))</f>
        <v>most.DB.24</v>
      </c>
      <c r="E29" s="130" t="s">
        <v>203</v>
      </c>
      <c r="F29" s="138" t="s">
        <v>204</v>
      </c>
      <c r="G29" s="117"/>
      <c r="H29" s="118" t="s">
        <v>61</v>
      </c>
      <c r="I29" s="117" t="s">
        <v>130</v>
      </c>
      <c r="J29" s="119"/>
      <c r="K29" s="117" t="s">
        <v>130</v>
      </c>
      <c r="L29" s="118"/>
      <c r="M29" s="117"/>
      <c r="N29" s="118"/>
      <c r="O29" s="117" t="s">
        <v>147</v>
      </c>
      <c r="P29" s="118"/>
      <c r="Q29" s="118" t="s">
        <v>148</v>
      </c>
      <c r="R29" s="118"/>
      <c r="S29" s="117" t="s">
        <v>130</v>
      </c>
      <c r="T29" s="117" t="s">
        <v>134</v>
      </c>
      <c r="U29" s="118"/>
      <c r="V29" s="117" t="s">
        <v>135</v>
      </c>
      <c r="W29" s="118"/>
      <c r="X29" s="120"/>
      <c r="Y29" s="117" t="s">
        <v>137</v>
      </c>
      <c r="Z29" s="118"/>
      <c r="AA29" s="117">
        <v>10000</v>
      </c>
      <c r="AB29" s="117" t="s">
        <v>150</v>
      </c>
      <c r="AC29" s="118"/>
      <c r="AD29" s="117" t="str">
        <f>IF(E29="","",IF(T29=פרמטרים!$T$6,פרמטרים!$V$8,פרמטרים!$V$3))</f>
        <v>טרם החל</v>
      </c>
      <c r="AE29" s="118"/>
      <c r="AF29" s="121" t="str">
        <f>IF(E29="","",IF(AD29="הוחלט לא להנגיש",פרמטרים!$AF$7,IF(AD29="בוצע",פרמטרים!$AF$6,IF(OR('רשימת מאגרים'!O29=פרמטרים!$J$3,AND('רשימת מאגרים'!O29=פרמטרים!$J$4,'רשימת מאגרים'!M29&lt;&gt;"")),פרמטרים!$AF$3,IF(OR('רשימת מאגרים'!O29=פרמטרים!$J$4,AND('רשימת מאגרים'!O29=פרמטרים!$J$5,'רשימת מאגרים'!M29&lt;&gt;"")),פרמטרים!$AF$4,פרמטרים!$AF$5)))))</f>
        <v>נמוך</v>
      </c>
      <c r="AG29" s="118"/>
      <c r="AH29" s="121" t="str">
        <f>IF(E29="","",IF(AD29="הוחלט לא להנגיש",פרמטרים!$AF$7,IF(AD29="בוצע",פרמטרים!$AF$6,IF(T29=פרמטרים!$T$6,פרמטרים!$AF$7,IF(AB29=פרמטרים!$N$5,פרמטרים!$AF$3,IF(OR(AB29=פרמטרים!$N$4,T29=פרמטרים!$T$5),פרמטרים!$AF$4,פרמטרים!$AF$5))))))</f>
        <v>נמוך</v>
      </c>
      <c r="AI29" s="118"/>
      <c r="AJ29" s="121" t="str">
        <f t="shared" si="6"/>
        <v/>
      </c>
      <c r="AK29" s="118"/>
      <c r="AL29" s="122">
        <f>18 + 18</f>
        <v>36</v>
      </c>
      <c r="AM29" s="122"/>
      <c r="AN29" s="123">
        <f t="shared" si="2"/>
        <v>7200</v>
      </c>
      <c r="AO29" s="118"/>
      <c r="AP29" s="124" t="str">
        <f t="shared" si="3"/>
        <v>רבעונית</v>
      </c>
      <c r="AQ29" s="124"/>
      <c r="AR29" s="120"/>
      <c r="AS29" s="120">
        <v>44926</v>
      </c>
      <c r="AT29" s="120"/>
      <c r="AU29" s="125"/>
      <c r="AV29" s="118" t="s">
        <v>188</v>
      </c>
      <c r="AW29" s="118"/>
      <c r="AX29" s="126" t="str">
        <f t="shared" si="7"/>
        <v>כן</v>
      </c>
      <c r="AY29" s="127" t="str">
        <f t="shared" si="4"/>
        <v/>
      </c>
      <c r="AZ29" s="127" t="str">
        <f t="shared" si="5"/>
        <v/>
      </c>
    </row>
    <row r="30" spans="1:52" hidden="1">
      <c r="A30" s="112" t="str">
        <f t="shared" si="0"/>
        <v>משרד המדע הטכנולוגיה והחלל</v>
      </c>
      <c r="B30" s="113" t="str">
        <f t="shared" si="1"/>
        <v>most</v>
      </c>
      <c r="C30" s="114">
        <v>25</v>
      </c>
      <c r="D30" s="114" t="str">
        <f>IF(E30="","",IF(סימול="","לא הוגדר שם משרד",CONCATENATE(סימול,".DB.",COUNTIF($B$5:B29,$B30)+1)))</f>
        <v/>
      </c>
      <c r="E30" s="130"/>
      <c r="F30" s="138"/>
      <c r="G30" s="117"/>
      <c r="H30" s="118"/>
      <c r="I30" s="117"/>
      <c r="J30" s="119"/>
      <c r="K30" s="117"/>
      <c r="L30" s="118"/>
      <c r="M30" s="117"/>
      <c r="N30" s="118"/>
      <c r="O30" s="117" t="s">
        <v>147</v>
      </c>
      <c r="P30" s="118"/>
      <c r="Q30" s="118"/>
      <c r="R30" s="118"/>
      <c r="S30" s="117"/>
      <c r="T30" s="117"/>
      <c r="U30" s="118"/>
      <c r="V30" s="117"/>
      <c r="W30" s="118"/>
      <c r="X30" s="120"/>
      <c r="Y30" s="117" t="s">
        <v>137</v>
      </c>
      <c r="Z30" s="118"/>
      <c r="AA30" s="117"/>
      <c r="AB30" s="117"/>
      <c r="AC30" s="118"/>
      <c r="AD30" s="117" t="str">
        <f>IF(E30="","",IF(T30=פרמטרים!$T$6,פרמטרים!$V$8,פרמטרים!$V$3))</f>
        <v/>
      </c>
      <c r="AE30" s="118"/>
      <c r="AF30" s="121" t="str">
        <f>IF(E30="","",IF(AD30="הוחלט לא להנגיש",פרמטרים!$AF$7,IF(AD30="בוצע",פרמטרים!$AF$6,IF(OR('רשימת מאגרים'!O30=פרמטרים!$J$3,AND('רשימת מאגרים'!O30=פרמטרים!$J$4,'רשימת מאגרים'!M30&lt;&gt;"")),פרמטרים!$AF$3,IF(OR('רשימת מאגרים'!O30=פרמטרים!$J$4,AND('רשימת מאגרים'!O30=פרמטרים!$J$5,'רשימת מאגרים'!M30&lt;&gt;"")),פרמטרים!$AF$4,פרמטרים!$AF$5)))))</f>
        <v/>
      </c>
      <c r="AG30" s="118"/>
      <c r="AH30" s="121" t="str">
        <f>IF(E30="","",IF(AD30="הוחלט לא להנגיש",פרמטרים!$AF$7,IF(AD30="בוצע",פרמטרים!$AF$6,IF(T30=פרמטרים!$T$6,פרמטרים!$AF$7,IF(AB30=פרמטרים!$N$5,פרמטרים!$AF$3,IF(OR(AB30=פרמטרים!$N$4,T30=פרמטרים!$T$5),פרמטרים!$AF$4,פרמטרים!$AF$5))))))</f>
        <v/>
      </c>
      <c r="AI30" s="118"/>
      <c r="AJ30" s="121" t="str">
        <f t="shared" si="6"/>
        <v/>
      </c>
      <c r="AK30" s="118"/>
      <c r="AL30" s="122"/>
      <c r="AM30" s="122"/>
      <c r="AN30" s="123" t="str">
        <f t="shared" si="2"/>
        <v/>
      </c>
      <c r="AO30" s="118"/>
      <c r="AP30" s="124" t="str">
        <f t="shared" si="3"/>
        <v/>
      </c>
      <c r="AQ30" s="124"/>
      <c r="AR30" s="120"/>
      <c r="AS30" s="120"/>
      <c r="AT30" s="120"/>
      <c r="AU30" s="125"/>
      <c r="AV30" s="118"/>
      <c r="AW30" s="118"/>
      <c r="AX30" s="126" t="str">
        <f t="shared" si="7"/>
        <v/>
      </c>
      <c r="AY30" s="127" t="str">
        <f t="shared" si="4"/>
        <v/>
      </c>
      <c r="AZ30" s="127" t="str">
        <f t="shared" si="5"/>
        <v/>
      </c>
    </row>
    <row r="31" spans="1:52" hidden="1">
      <c r="A31" s="112" t="str">
        <f t="shared" si="0"/>
        <v>משרד המדע הטכנולוגיה והחלל</v>
      </c>
      <c r="B31" s="113" t="str">
        <f t="shared" si="1"/>
        <v>most</v>
      </c>
      <c r="C31" s="114">
        <v>26</v>
      </c>
      <c r="D31" s="114" t="str">
        <f>IF(E31="","",IF(סימול="","לא הוגדר שם משרד",CONCATENATE(סימול,".DB.",COUNTIF($B$5:B30,$B31)+1)))</f>
        <v/>
      </c>
      <c r="E31" s="130"/>
      <c r="F31" s="137"/>
      <c r="G31" s="117"/>
      <c r="H31" s="118"/>
      <c r="I31" s="117"/>
      <c r="J31" s="119"/>
      <c r="K31" s="117"/>
      <c r="L31" s="118"/>
      <c r="M31" s="117"/>
      <c r="N31" s="118"/>
      <c r="O31" s="117" t="s">
        <v>147</v>
      </c>
      <c r="P31" s="118"/>
      <c r="Q31" s="118"/>
      <c r="R31" s="118"/>
      <c r="S31" s="117"/>
      <c r="T31" s="117"/>
      <c r="U31" s="118"/>
      <c r="V31" s="117"/>
      <c r="W31" s="118"/>
      <c r="X31" s="120"/>
      <c r="Y31" s="117" t="s">
        <v>137</v>
      </c>
      <c r="Z31" s="118"/>
      <c r="AA31" s="117"/>
      <c r="AB31" s="117"/>
      <c r="AC31" s="118"/>
      <c r="AD31" s="117" t="str">
        <f>IF(E31="","",IF(T31=פרמטרים!$T$6,פרמטרים!$V$8,פרמטרים!$V$3))</f>
        <v/>
      </c>
      <c r="AE31" s="118"/>
      <c r="AF31" s="121" t="str">
        <f>IF(E31="","",IF(AD31="הוחלט לא להנגיש",פרמטרים!$AF$7,IF(AD31="בוצע",פרמטרים!$AF$6,IF(OR('רשימת מאגרים'!O31=פרמטרים!$J$3,AND('רשימת מאגרים'!O31=פרמטרים!$J$4,'רשימת מאגרים'!M31&lt;&gt;"")),פרמטרים!$AF$3,IF(OR('רשימת מאגרים'!O31=פרמטרים!$J$4,AND('רשימת מאגרים'!O31=פרמטרים!$J$5,'רשימת מאגרים'!M31&lt;&gt;"")),פרמטרים!$AF$4,פרמטרים!$AF$5)))))</f>
        <v/>
      </c>
      <c r="AG31" s="118"/>
      <c r="AH31" s="121" t="str">
        <f>IF(E31="","",IF(AD31="הוחלט לא להנגיש",פרמטרים!$AF$7,IF(AD31="בוצע",פרמטרים!$AF$6,IF(T31=פרמטרים!$T$6,פרמטרים!$AF$7,IF(AB31=פרמטרים!$N$5,פרמטרים!$AF$3,IF(OR(AB31=פרמטרים!$N$4,T31=פרמטרים!$T$5),פרמטרים!$AF$4,פרמטרים!$AF$5))))))</f>
        <v/>
      </c>
      <c r="AI31" s="118"/>
      <c r="AJ31" s="121" t="str">
        <f t="shared" si="6"/>
        <v/>
      </c>
      <c r="AK31" s="118"/>
      <c r="AL31" s="122"/>
      <c r="AM31" s="122"/>
      <c r="AN31" s="123" t="str">
        <f t="shared" si="2"/>
        <v/>
      </c>
      <c r="AO31" s="118"/>
      <c r="AP31" s="124" t="str">
        <f t="shared" si="3"/>
        <v/>
      </c>
      <c r="AQ31" s="124"/>
      <c r="AR31" s="120"/>
      <c r="AS31" s="120"/>
      <c r="AT31" s="120"/>
      <c r="AU31" s="125"/>
      <c r="AV31" s="118"/>
      <c r="AW31" s="118"/>
      <c r="AX31" s="126" t="str">
        <f t="shared" si="7"/>
        <v/>
      </c>
      <c r="AY31" s="127" t="str">
        <f t="shared" si="4"/>
        <v/>
      </c>
      <c r="AZ31" s="127" t="str">
        <f t="shared" si="5"/>
        <v/>
      </c>
    </row>
    <row r="32" spans="1:52">
      <c r="A32" s="112" t="str">
        <f t="shared" si="0"/>
        <v>משרד המדע הטכנולוגיה והחלל</v>
      </c>
      <c r="B32" s="113" t="str">
        <f t="shared" si="1"/>
        <v>most</v>
      </c>
      <c r="C32" s="114">
        <v>27</v>
      </c>
      <c r="D32" s="114" t="str">
        <f>IF(E32="","",IF(סימול="","לא הוגדר שם משרד",CONCATENATE(סימול,".DB.",COUNTIF($B$5:B31,$B32)+1)))</f>
        <v>most.DB.27</v>
      </c>
      <c r="E32" s="130" t="s">
        <v>205</v>
      </c>
      <c r="F32" s="138" t="s">
        <v>205</v>
      </c>
      <c r="G32" s="117"/>
      <c r="H32" s="118" t="s">
        <v>206</v>
      </c>
      <c r="I32" s="117" t="s">
        <v>130</v>
      </c>
      <c r="J32" s="119"/>
      <c r="K32" s="117"/>
      <c r="L32" s="118"/>
      <c r="M32" s="117"/>
      <c r="N32" s="118"/>
      <c r="O32" s="117" t="s">
        <v>147</v>
      </c>
      <c r="P32" s="118"/>
      <c r="Q32" s="118" t="s">
        <v>148</v>
      </c>
      <c r="R32" s="118"/>
      <c r="S32" s="117" t="s">
        <v>128</v>
      </c>
      <c r="T32" s="117" t="s">
        <v>207</v>
      </c>
      <c r="U32" s="118" t="s">
        <v>208</v>
      </c>
      <c r="V32" s="117" t="s">
        <v>209</v>
      </c>
      <c r="W32" s="118"/>
      <c r="X32" s="120"/>
      <c r="Y32" s="117" t="s">
        <v>137</v>
      </c>
      <c r="Z32" s="118"/>
      <c r="AA32" s="117">
        <v>34000</v>
      </c>
      <c r="AB32" s="117" t="s">
        <v>210</v>
      </c>
      <c r="AC32" s="118" t="s">
        <v>211</v>
      </c>
      <c r="AD32" s="117" t="str">
        <f>IF(E32="","",IF(T32=פרמטרים!$T$6,פרמטרים!$V$8,פרמטרים!$V$3))</f>
        <v>הוחלט לא להנגיש</v>
      </c>
      <c r="AE32" s="118" t="s">
        <v>212</v>
      </c>
      <c r="AF32" s="121" t="str">
        <f>IF(E32="","",IF(AD32="הוחלט לא להנגיש",פרמטרים!$AF$7,IF(AD32="בוצע",פרמטרים!$AF$6,IF(OR('רשימת מאגרים'!O32=פרמטרים!$J$3,AND('רשימת מאגרים'!O32=פרמטרים!$J$4,'רשימת מאגרים'!M32&lt;&gt;"")),פרמטרים!$AF$3,IF(OR('רשימת מאגרים'!O32=פרמטרים!$J$4,AND('רשימת מאגרים'!O32=פרמטרים!$J$5,'רשימת מאגרים'!M32&lt;&gt;"")),פרמטרים!$AF$4,פרמטרים!$AF$5)))))</f>
        <v>לא יונגש</v>
      </c>
      <c r="AG32" s="118"/>
      <c r="AH32" s="121" t="str">
        <f>IF(E32="","",IF(AD32="הוחלט לא להנגיש",פרמטרים!$AF$7,IF(AD32="בוצע",פרמטרים!$AF$6,IF(T32=פרמטרים!$T$6,פרמטרים!$AF$7,IF(AB32=פרמטרים!$N$5,פרמטרים!$AF$3,IF(OR(AB32=פרמטרים!$N$4,T32=פרמטרים!$T$5),פרמטרים!$AF$4,פרמטרים!$AF$5))))))</f>
        <v>לא יונגש</v>
      </c>
      <c r="AI32" s="118"/>
      <c r="AJ32" s="121" t="str">
        <f t="shared" si="6"/>
        <v>כן</v>
      </c>
      <c r="AK32" s="118"/>
      <c r="AL32" s="122"/>
      <c r="AM32" s="122"/>
      <c r="AN32" s="123">
        <f t="shared" si="2"/>
        <v>0</v>
      </c>
      <c r="AO32" s="118"/>
      <c r="AP32" s="124" t="str">
        <f t="shared" si="3"/>
        <v>רבעונית</v>
      </c>
      <c r="AQ32" s="124"/>
      <c r="AR32" s="120"/>
      <c r="AS32" s="120">
        <v>44926</v>
      </c>
      <c r="AT32" s="120"/>
      <c r="AU32" s="125"/>
      <c r="AV32" s="118"/>
      <c r="AW32" s="118"/>
      <c r="AX32" s="126" t="str">
        <f t="shared" si="7"/>
        <v>כן</v>
      </c>
      <c r="AY32" s="127" t="str">
        <f t="shared" si="4"/>
        <v/>
      </c>
      <c r="AZ32" s="127" t="str">
        <f t="shared" si="5"/>
        <v/>
      </c>
    </row>
    <row r="33" spans="1:52" ht="28.5">
      <c r="A33" s="112" t="str">
        <f t="shared" si="0"/>
        <v>משרד המדע הטכנולוגיה והחלל</v>
      </c>
      <c r="B33" s="113" t="str">
        <f t="shared" si="1"/>
        <v>most</v>
      </c>
      <c r="C33" s="114">
        <v>28</v>
      </c>
      <c r="D33" s="114" t="str">
        <f>IF(E33="","",IF(סימול="","לא הוגדר שם משרד",CONCATENATE(סימול,".DB.",COUNTIF($B$5:B32,$B33)+1)))</f>
        <v>most.DB.28</v>
      </c>
      <c r="E33" s="130" t="s">
        <v>560</v>
      </c>
      <c r="F33" s="138" t="s">
        <v>559</v>
      </c>
      <c r="G33" s="117"/>
      <c r="H33" s="118" t="s">
        <v>61</v>
      </c>
      <c r="I33" s="117" t="s">
        <v>128</v>
      </c>
      <c r="J33" s="119" t="s">
        <v>213</v>
      </c>
      <c r="K33" s="117" t="s">
        <v>128</v>
      </c>
      <c r="L33" s="118" t="s">
        <v>562</v>
      </c>
      <c r="M33" s="117"/>
      <c r="N33" s="118"/>
      <c r="O33" s="117" t="s">
        <v>147</v>
      </c>
      <c r="P33" s="118"/>
      <c r="Q33" s="118" t="s">
        <v>148</v>
      </c>
      <c r="R33" s="118"/>
      <c r="S33" s="117" t="s">
        <v>128</v>
      </c>
      <c r="T33" s="117" t="s">
        <v>134</v>
      </c>
      <c r="U33" s="118"/>
      <c r="V33" s="117" t="s">
        <v>149</v>
      </c>
      <c r="W33" s="118"/>
      <c r="X33" s="120"/>
      <c r="Y33" s="117" t="s">
        <v>137</v>
      </c>
      <c r="Z33" s="118"/>
      <c r="AA33" s="117">
        <v>201</v>
      </c>
      <c r="AB33" s="117" t="s">
        <v>150</v>
      </c>
      <c r="AC33" s="118"/>
      <c r="AD33" s="117" t="str">
        <f>IF(E33="","",IF(T33=פרמטרים!$T$6,פרמטרים!$V$8,פרמטרים!$V$3))</f>
        <v>טרם החל</v>
      </c>
      <c r="AE33" s="118"/>
      <c r="AF33" s="121" t="str">
        <f>IF(E33="","",IF(AD33="הוחלט לא להנגיש",פרמטרים!$AF$7,IF(AD33="בוצע",פרמטרים!$AF$6,IF(OR('רשימת מאגרים'!O33=פרמטרים!$J$3,AND('רשימת מאגרים'!O33=פרמטרים!$J$4,'רשימת מאגרים'!M33&lt;&gt;"")),פרמטרים!$AF$3,IF(OR('רשימת מאגרים'!O33=פרמטרים!$J$4,AND('רשימת מאגרים'!O33=פרמטרים!$J$5,'רשימת מאגרים'!M33&lt;&gt;"")),פרמטרים!$AF$4,פרמטרים!$AF$5)))))</f>
        <v>נמוך</v>
      </c>
      <c r="AG33" s="118"/>
      <c r="AH33" s="121" t="str">
        <f>IF(E33="","",IF(AD33="הוחלט לא להנגיש",פרמטרים!$AF$7,IF(AD33="בוצע",פרמטרים!$AF$6,IF(T33=פרמטרים!$T$6,פרמטרים!$AF$7,IF(AB33=פרמטרים!$N$5,פרמטרים!$AF$3,IF(OR(AB33=פרמטרים!$N$4,T33=פרמטרים!$T$5),פרמטרים!$AF$4,פרמטרים!$AF$5))))))</f>
        <v>נמוך</v>
      </c>
      <c r="AI33" s="118"/>
      <c r="AJ33" s="121" t="str">
        <f t="shared" si="6"/>
        <v>כן</v>
      </c>
      <c r="AK33" s="118"/>
      <c r="AL33" s="122">
        <f>18+9</f>
        <v>27</v>
      </c>
      <c r="AM33" s="122"/>
      <c r="AN33" s="123">
        <f t="shared" si="2"/>
        <v>5400</v>
      </c>
      <c r="AO33" s="118"/>
      <c r="AP33" s="124" t="str">
        <f t="shared" si="3"/>
        <v>רבעונית</v>
      </c>
      <c r="AQ33" s="124"/>
      <c r="AR33" s="120"/>
      <c r="AS33" s="120">
        <v>43465</v>
      </c>
      <c r="AT33" s="120"/>
      <c r="AU33" s="125"/>
      <c r="AV33" s="118" t="s">
        <v>188</v>
      </c>
      <c r="AW33" s="118"/>
      <c r="AX33" s="126" t="str">
        <f t="shared" si="7"/>
        <v>כן</v>
      </c>
      <c r="AY33" s="127" t="str">
        <f t="shared" si="4"/>
        <v/>
      </c>
      <c r="AZ33" s="127" t="str">
        <f t="shared" si="5"/>
        <v/>
      </c>
    </row>
    <row r="34" spans="1:52" ht="28.5">
      <c r="A34" s="112" t="str">
        <f t="shared" si="0"/>
        <v>משרד המדע הטכנולוגיה והחלל</v>
      </c>
      <c r="B34" s="113" t="str">
        <f t="shared" si="1"/>
        <v>most</v>
      </c>
      <c r="C34" s="114">
        <v>29</v>
      </c>
      <c r="D34" s="114" t="str">
        <f>IF(E34="","",IF(סימול="","לא הוגדר שם משרד",CONCATENATE(סימול,".DB.",COUNTIF($B$5:B33,$B34)+1)))</f>
        <v>most.DB.29</v>
      </c>
      <c r="E34" s="130" t="s">
        <v>214</v>
      </c>
      <c r="F34" s="138" t="s">
        <v>561</v>
      </c>
      <c r="G34" s="117"/>
      <c r="H34" s="118" t="s">
        <v>63</v>
      </c>
      <c r="I34" s="117" t="s">
        <v>128</v>
      </c>
      <c r="J34" s="3" t="s">
        <v>557</v>
      </c>
      <c r="K34" s="117" t="s">
        <v>130</v>
      </c>
      <c r="L34" s="118"/>
      <c r="M34" s="117"/>
      <c r="N34" s="118"/>
      <c r="O34" s="117" t="s">
        <v>147</v>
      </c>
      <c r="P34" s="118"/>
      <c r="Q34" s="118" t="s">
        <v>148</v>
      </c>
      <c r="R34" s="118"/>
      <c r="S34" s="117" t="s">
        <v>128</v>
      </c>
      <c r="T34" s="117" t="s">
        <v>207</v>
      </c>
      <c r="U34" s="118" t="s">
        <v>558</v>
      </c>
      <c r="V34" s="117" t="s">
        <v>149</v>
      </c>
      <c r="W34" s="118"/>
      <c r="X34" s="120"/>
      <c r="Y34" s="117" t="s">
        <v>137</v>
      </c>
      <c r="Z34" s="118"/>
      <c r="AA34" s="117">
        <v>16</v>
      </c>
      <c r="AB34" s="117" t="s">
        <v>150</v>
      </c>
      <c r="AC34" s="118"/>
      <c r="AD34" s="117" t="str">
        <f>IF(E34="","",IF(T34=פרמטרים!$T$6,פרמטרים!$V$8,פרמטרים!$V$3))</f>
        <v>הוחלט לא להנגיש</v>
      </c>
      <c r="AE34" s="118" t="s">
        <v>212</v>
      </c>
      <c r="AF34" s="121" t="str">
        <f>IF(E34="","",IF(AD34="הוחלט לא להנגיש",פרמטרים!$AF$7,IF(AD34="בוצע",פרמטרים!$AF$6,IF(OR('רשימת מאגרים'!O34=פרמטרים!$J$3,AND('רשימת מאגרים'!O34=פרמטרים!$J$4,'רשימת מאגרים'!M34&lt;&gt;"")),פרמטרים!$AF$3,IF(OR('רשימת מאגרים'!O34=פרמטרים!$J$4,AND('רשימת מאגרים'!O34=פרמטרים!$J$5,'רשימת מאגרים'!M34&lt;&gt;"")),פרמטרים!$AF$4,פרמטרים!$AF$5)))))</f>
        <v>לא יונגש</v>
      </c>
      <c r="AG34" s="118"/>
      <c r="AH34" s="121" t="str">
        <f>IF(E34="","",IF(AD34="הוחלט לא להנגיש",פרמטרים!$AF$7,IF(AD34="בוצע",פרמטרים!$AF$6,IF(T34=פרמטרים!$T$6,פרמטרים!$AF$7,IF(AB34=פרמטרים!$N$5,פרמטרים!$AF$3,IF(OR(AB34=פרמטרים!$N$4,T34=פרמטרים!$T$5),פרמטרים!$AF$4,פרמטרים!$AF$5))))))</f>
        <v>לא יונגש</v>
      </c>
      <c r="AI34" s="118"/>
      <c r="AJ34" s="121" t="str">
        <f t="shared" si="6"/>
        <v>כן</v>
      </c>
      <c r="AK34" s="118"/>
      <c r="AL34" s="122">
        <f>14 + 4</f>
        <v>18</v>
      </c>
      <c r="AM34" s="122"/>
      <c r="AN34" s="123">
        <f t="shared" si="2"/>
        <v>3600</v>
      </c>
      <c r="AO34" s="118"/>
      <c r="AP34" s="124" t="str">
        <f t="shared" si="3"/>
        <v>רבעונית</v>
      </c>
      <c r="AQ34" s="124"/>
      <c r="AR34" s="120"/>
      <c r="AS34" s="120">
        <v>43465</v>
      </c>
      <c r="AT34" s="120"/>
      <c r="AU34" s="125"/>
      <c r="AV34" s="118" t="s">
        <v>215</v>
      </c>
      <c r="AW34" s="118"/>
      <c r="AX34" s="126" t="str">
        <f t="shared" si="7"/>
        <v>כן</v>
      </c>
      <c r="AY34" s="127" t="str">
        <f t="shared" si="4"/>
        <v/>
      </c>
      <c r="AZ34" s="127" t="str">
        <f t="shared" si="5"/>
        <v/>
      </c>
    </row>
    <row r="35" spans="1:52" ht="28.5">
      <c r="A35" s="112" t="str">
        <f t="shared" si="0"/>
        <v>משרד המדע הטכנולוגיה והחלל</v>
      </c>
      <c r="B35" s="113" t="str">
        <f t="shared" si="1"/>
        <v>most</v>
      </c>
      <c r="C35" s="114">
        <v>30</v>
      </c>
      <c r="D35" s="114" t="str">
        <f>IF(E35="","",IF(סימול="","לא הוגדר שם משרד",CONCATENATE(סימול,".DB.",COUNTIF($B$5:B34,$B35)+1)))</f>
        <v>most.DB.30</v>
      </c>
      <c r="E35" s="132" t="s">
        <v>216</v>
      </c>
      <c r="F35" s="138" t="s">
        <v>217</v>
      </c>
      <c r="G35" s="117"/>
      <c r="H35" s="118" t="s">
        <v>63</v>
      </c>
      <c r="I35" s="117" t="s">
        <v>128</v>
      </c>
      <c r="J35" s="119" t="s">
        <v>218</v>
      </c>
      <c r="K35" s="117" t="s">
        <v>128</v>
      </c>
      <c r="L35" s="118" t="s">
        <v>219</v>
      </c>
      <c r="M35" s="117"/>
      <c r="N35" s="118"/>
      <c r="O35" s="117" t="s">
        <v>147</v>
      </c>
      <c r="P35" s="118"/>
      <c r="Q35" s="118" t="s">
        <v>148</v>
      </c>
      <c r="R35" s="118"/>
      <c r="S35" s="117" t="s">
        <v>130</v>
      </c>
      <c r="T35" s="117" t="s">
        <v>134</v>
      </c>
      <c r="U35" s="118"/>
      <c r="V35" s="117" t="s">
        <v>149</v>
      </c>
      <c r="W35" s="118"/>
      <c r="X35" s="120"/>
      <c r="Y35" s="117" t="s">
        <v>137</v>
      </c>
      <c r="Z35" s="118"/>
      <c r="AA35" s="117">
        <v>10</v>
      </c>
      <c r="AB35" s="117" t="s">
        <v>150</v>
      </c>
      <c r="AC35" s="118"/>
      <c r="AD35" s="117" t="s">
        <v>151</v>
      </c>
      <c r="AE35" s="118"/>
      <c r="AF35" s="121" t="str">
        <f>IF(E35="","",IF(AD35="הוחלט לא להנגיש",פרמטרים!$AF$7,IF(AD35="בוצע",פרמטרים!$AF$6,IF(OR('רשימת מאגרים'!O35=פרמטרים!$J$3,AND('רשימת מאגרים'!O35=פרמטרים!$J$4,'רשימת מאגרים'!M35&lt;&gt;"")),פרמטרים!$AF$3,IF(OR('רשימת מאגרים'!O35=פרמטרים!$J$4,AND('רשימת מאגרים'!O35=פרמטרים!$J$5,'רשימת מאגרים'!M35&lt;&gt;"")),פרמטרים!$AF$4,פרמטרים!$AF$5)))))</f>
        <v>הונגש</v>
      </c>
      <c r="AG35" s="118"/>
      <c r="AH35" s="121" t="str">
        <f>IF(E35="","",IF(AD35="הוחלט לא להנגיש",פרמטרים!$AF$7,IF(AD35="בוצע",פרמטרים!$AF$6,IF(T35=פרמטרים!$T$6,פרמטרים!$AF$7,IF(AB35=פרמטרים!$N$5,פרמטרים!$AF$3,IF(OR(AB35=פרמטרים!$N$4,T35=פרמטרים!$T$5),פרמטרים!$AF$4,פרמטרים!$AF$5))))))</f>
        <v>הונגש</v>
      </c>
      <c r="AI35" s="118"/>
      <c r="AJ35" s="121" t="str">
        <f t="shared" si="6"/>
        <v/>
      </c>
      <c r="AK35" s="118"/>
      <c r="AL35" s="122">
        <f>14 + 4</f>
        <v>18</v>
      </c>
      <c r="AM35" s="122"/>
      <c r="AN35" s="123">
        <f t="shared" si="2"/>
        <v>3600</v>
      </c>
      <c r="AO35" s="118"/>
      <c r="AP35" s="124" t="str">
        <f t="shared" si="3"/>
        <v>רבעונית</v>
      </c>
      <c r="AQ35" s="124"/>
      <c r="AR35" s="120"/>
      <c r="AS35" s="120">
        <v>43100</v>
      </c>
      <c r="AT35" s="120">
        <v>43054</v>
      </c>
      <c r="AU35" s="125"/>
      <c r="AV35" s="118" t="s">
        <v>215</v>
      </c>
      <c r="AW35" s="118"/>
      <c r="AX35" s="126" t="str">
        <f t="shared" si="7"/>
        <v>כן</v>
      </c>
      <c r="AY35" s="127" t="str">
        <f t="shared" si="4"/>
        <v/>
      </c>
      <c r="AZ35" s="127" t="str">
        <f t="shared" si="5"/>
        <v/>
      </c>
    </row>
    <row r="36" spans="1:52" hidden="1">
      <c r="A36" s="112" t="str">
        <f t="shared" si="0"/>
        <v>משרד המדע הטכנולוגיה והחלל</v>
      </c>
      <c r="B36" s="113" t="str">
        <f t="shared" si="1"/>
        <v>most</v>
      </c>
      <c r="C36" s="114">
        <v>31</v>
      </c>
      <c r="D36" s="114" t="str">
        <f>IF(E36="","",IF(סימול="","לא הוגדר שם משרד",CONCATENATE(סימול,".DB.",COUNTIF($B$5:B35,$B36)+1)))</f>
        <v/>
      </c>
      <c r="E36" s="130"/>
      <c r="F36" s="138"/>
      <c r="G36" s="117"/>
      <c r="H36" s="118"/>
      <c r="I36" s="117"/>
      <c r="J36" s="119"/>
      <c r="K36" s="117" t="s">
        <v>130</v>
      </c>
      <c r="L36" s="118"/>
      <c r="M36" s="117"/>
      <c r="N36" s="118"/>
      <c r="O36" s="117" t="s">
        <v>147</v>
      </c>
      <c r="P36" s="118"/>
      <c r="Q36" s="118"/>
      <c r="R36" s="118"/>
      <c r="S36" s="117"/>
      <c r="T36" s="117"/>
      <c r="U36" s="118"/>
      <c r="V36" s="117"/>
      <c r="W36" s="118"/>
      <c r="X36" s="120"/>
      <c r="Y36" s="117" t="s">
        <v>137</v>
      </c>
      <c r="Z36" s="118"/>
      <c r="AA36" s="117"/>
      <c r="AB36" s="117"/>
      <c r="AC36" s="118"/>
      <c r="AD36" s="117" t="str">
        <f>IF(E36="","",IF(T36=פרמטרים!$T$6,פרמטרים!$V$8,פרמטרים!$V$3))</f>
        <v/>
      </c>
      <c r="AE36" s="118"/>
      <c r="AF36" s="121" t="str">
        <f>IF(E36="","",IF(AD36="הוחלט לא להנגיש",פרמטרים!$AF$7,IF(AD36="בוצע",פרמטרים!$AF$6,IF(OR('רשימת מאגרים'!O36=פרמטרים!$J$3,AND('רשימת מאגרים'!O36=פרמטרים!$J$4,'רשימת מאגרים'!M36&lt;&gt;"")),פרמטרים!$AF$3,IF(OR('רשימת מאגרים'!O36=פרמטרים!$J$4,AND('רשימת מאגרים'!O36=פרמטרים!$J$5,'רשימת מאגרים'!M36&lt;&gt;"")),פרמטרים!$AF$4,פרמטרים!$AF$5)))))</f>
        <v/>
      </c>
      <c r="AG36" s="118"/>
      <c r="AH36" s="121" t="str">
        <f>IF(E36="","",IF(AD36="הוחלט לא להנגיש",פרמטרים!$AF$7,IF(AD36="בוצע",פרמטרים!$AF$6,IF(T36=פרמטרים!$T$6,פרמטרים!$AF$7,IF(AB36=פרמטרים!$N$5,פרמטרים!$AF$3,IF(OR(AB36=פרמטרים!$N$4,T36=פרמטרים!$T$5),פרמטרים!$AF$4,פרמטרים!$AF$5))))))</f>
        <v/>
      </c>
      <c r="AI36" s="118"/>
      <c r="AJ36" s="121" t="str">
        <f t="shared" si="6"/>
        <v/>
      </c>
      <c r="AK36" s="118"/>
      <c r="AL36" s="122"/>
      <c r="AM36" s="122"/>
      <c r="AN36" s="123" t="str">
        <f t="shared" si="2"/>
        <v/>
      </c>
      <c r="AO36" s="118"/>
      <c r="AP36" s="124" t="str">
        <f t="shared" si="3"/>
        <v/>
      </c>
      <c r="AQ36" s="124"/>
      <c r="AR36" s="120"/>
      <c r="AS36" s="120"/>
      <c r="AT36" s="120"/>
      <c r="AU36" s="125"/>
      <c r="AV36" s="118"/>
      <c r="AW36" s="118"/>
      <c r="AX36" s="126" t="str">
        <f t="shared" si="7"/>
        <v/>
      </c>
      <c r="AY36" s="127" t="str">
        <f t="shared" si="4"/>
        <v/>
      </c>
      <c r="AZ36" s="127" t="str">
        <f t="shared" si="5"/>
        <v/>
      </c>
    </row>
    <row r="37" spans="1:52" hidden="1">
      <c r="A37" s="112" t="str">
        <f t="shared" si="0"/>
        <v>משרד המדע הטכנולוגיה והחלל</v>
      </c>
      <c r="B37" s="113" t="str">
        <f t="shared" si="1"/>
        <v>most</v>
      </c>
      <c r="C37" s="114">
        <v>32</v>
      </c>
      <c r="D37" s="114" t="str">
        <f>IF(E37="","",IF(סימול="","לא הוגדר שם משרד",CONCATENATE(סימול,".DB.",COUNTIF($B$5:B36,$B37)+1)))</f>
        <v/>
      </c>
      <c r="E37" s="130"/>
      <c r="F37" s="138"/>
      <c r="G37" s="117"/>
      <c r="H37" s="118"/>
      <c r="I37" s="117"/>
      <c r="J37" s="119"/>
      <c r="K37" s="117"/>
      <c r="L37" s="118"/>
      <c r="M37" s="117"/>
      <c r="N37" s="118"/>
      <c r="O37" s="117" t="s">
        <v>147</v>
      </c>
      <c r="P37" s="118"/>
      <c r="Q37" s="118"/>
      <c r="R37" s="118"/>
      <c r="S37" s="117"/>
      <c r="T37" s="117"/>
      <c r="U37" s="118"/>
      <c r="V37" s="117"/>
      <c r="W37" s="118"/>
      <c r="X37" s="120"/>
      <c r="Y37" s="117" t="s">
        <v>137</v>
      </c>
      <c r="Z37" s="118"/>
      <c r="AA37" s="117"/>
      <c r="AB37" s="117"/>
      <c r="AC37" s="118"/>
      <c r="AD37" s="117" t="str">
        <f>IF(E37="","",IF(T37=פרמטרים!$T$6,פרמטרים!$V$8,פרמטרים!$V$3))</f>
        <v/>
      </c>
      <c r="AE37" s="118"/>
      <c r="AF37" s="121" t="str">
        <f>IF(E37="","",IF(AD37="הוחלט לא להנגיש",פרמטרים!$AF$7,IF(AD37="בוצע",פרמטרים!$AF$6,IF(OR('רשימת מאגרים'!O37=פרמטרים!$J$3,AND('רשימת מאגרים'!O37=פרמטרים!$J$4,'רשימת מאגרים'!M37&lt;&gt;"")),פרמטרים!$AF$3,IF(OR('רשימת מאגרים'!O37=פרמטרים!$J$4,AND('רשימת מאגרים'!O37=פרמטרים!$J$5,'רשימת מאגרים'!M37&lt;&gt;"")),פרמטרים!$AF$4,פרמטרים!$AF$5)))))</f>
        <v/>
      </c>
      <c r="AG37" s="118"/>
      <c r="AH37" s="121" t="str">
        <f>IF(E37="","",IF(AD37="הוחלט לא להנגיש",פרמטרים!$AF$7,IF(AD37="בוצע",פרמטרים!$AF$6,IF(T37=פרמטרים!$T$6,פרמטרים!$AF$7,IF(AB37=פרמטרים!$N$5,פרמטרים!$AF$3,IF(OR(AB37=פרמטרים!$N$4,T37=פרמטרים!$T$5),פרמטרים!$AF$4,פרמטרים!$AF$5))))))</f>
        <v/>
      </c>
      <c r="AI37" s="118"/>
      <c r="AJ37" s="121" t="str">
        <f t="shared" si="6"/>
        <v/>
      </c>
      <c r="AK37" s="118"/>
      <c r="AL37" s="122"/>
      <c r="AM37" s="122"/>
      <c r="AN37" s="123" t="str">
        <f t="shared" si="2"/>
        <v/>
      </c>
      <c r="AO37" s="118"/>
      <c r="AP37" s="124" t="str">
        <f t="shared" si="3"/>
        <v/>
      </c>
      <c r="AQ37" s="124"/>
      <c r="AR37" s="120"/>
      <c r="AS37" s="120"/>
      <c r="AT37" s="120"/>
      <c r="AU37" s="125"/>
      <c r="AV37" s="118"/>
      <c r="AW37" s="118"/>
      <c r="AX37" s="126" t="str">
        <f t="shared" si="7"/>
        <v/>
      </c>
      <c r="AY37" s="127" t="str">
        <f t="shared" si="4"/>
        <v/>
      </c>
      <c r="AZ37" s="127" t="str">
        <f t="shared" si="5"/>
        <v/>
      </c>
    </row>
    <row r="38" spans="1:52" hidden="1">
      <c r="A38" s="112" t="str">
        <f t="shared" ref="A38:A69" si="9">IF(המשרד="","",המשרד)</f>
        <v>משרד המדע הטכנולוגיה והחלל</v>
      </c>
      <c r="B38" s="113" t="str">
        <f t="shared" ref="B38:B69" si="10">IF(סימול="","",סימול)</f>
        <v>most</v>
      </c>
      <c r="C38" s="114">
        <v>33</v>
      </c>
      <c r="D38" s="114" t="str">
        <f>IF('[1]מדע - מאגרי מידע'!A2="","",IF(סימול="","לא הוגדר שם משרד",CONCATENATE(סימול,".DB.",COUNTIF($B$5:B37,$B38)+1)))</f>
        <v>most.DB.33</v>
      </c>
      <c r="E38" s="140"/>
      <c r="F38" s="137"/>
      <c r="G38" s="117"/>
      <c r="H38" s="118"/>
      <c r="I38" s="117"/>
      <c r="J38" s="119"/>
      <c r="K38" s="117"/>
      <c r="L38" s="118"/>
      <c r="M38" s="117"/>
      <c r="N38" s="118"/>
      <c r="O38" s="117" t="s">
        <v>147</v>
      </c>
      <c r="P38" s="118"/>
      <c r="Q38" s="118"/>
      <c r="R38" s="118"/>
      <c r="S38" s="117"/>
      <c r="T38" s="117"/>
      <c r="U38" s="118"/>
      <c r="V38" s="117"/>
      <c r="W38" s="118"/>
      <c r="X38" s="120"/>
      <c r="Y38" s="117" t="s">
        <v>137</v>
      </c>
      <c r="Z38" s="118"/>
      <c r="AA38" s="117"/>
      <c r="AB38" s="117"/>
      <c r="AC38" s="118"/>
      <c r="AD38" s="117" t="str">
        <f>IF(E38="","",IF(T38=פרמטרים!$T$6,פרמטרים!$V$8,פרמטרים!$V$3))</f>
        <v/>
      </c>
      <c r="AE38" s="118"/>
      <c r="AF38" s="121" t="str">
        <f>IF(E38="","",IF(AD38="הוחלט לא להנגיש",פרמטרים!$AF$7,IF(AD38="בוצע",פרמטרים!$AF$6,IF(OR('רשימת מאגרים'!O38=פרמטרים!$J$3,AND('רשימת מאגרים'!O38=פרמטרים!$J$4,'רשימת מאגרים'!M38&lt;&gt;"")),פרמטרים!$AF$3,IF(OR('רשימת מאגרים'!O38=פרמטרים!$J$4,AND('רשימת מאגרים'!O38=פרמטרים!$J$5,'רשימת מאגרים'!M38&lt;&gt;"")),פרמטרים!$AF$4,פרמטרים!$AF$5)))))</f>
        <v/>
      </c>
      <c r="AG38" s="118"/>
      <c r="AH38" s="121" t="str">
        <f>IF(E38="","",IF(AD38="הוחלט לא להנגיש",פרמטרים!$AF$7,IF(AD38="בוצע",פרמטרים!$AF$6,IF(T38=פרמטרים!$T$6,פרמטרים!$AF$7,IF(AB38=פרמטרים!$N$5,פרמטרים!$AF$3,IF(OR(AB38=פרמטרים!$N$4,T38=פרמטרים!$T$5),פרמטרים!$AF$4,פרמטרים!$AF$5))))))</f>
        <v/>
      </c>
      <c r="AI38" s="118"/>
      <c r="AJ38" s="121" t="str">
        <f t="shared" si="6"/>
        <v/>
      </c>
      <c r="AK38" s="118"/>
      <c r="AL38" s="122"/>
      <c r="AM38" s="122"/>
      <c r="AN38" s="123" t="str">
        <f t="shared" ref="AN38:AN69" si="11">IF($E38="","",IFERROR(AL38*$AL$1,0)+AM38)</f>
        <v/>
      </c>
      <c r="AO38" s="118"/>
      <c r="AP38" s="124" t="str">
        <f t="shared" ref="AP38:AP69" si="12">IF(E38="","",IF(Y38="","",Y38))</f>
        <v/>
      </c>
      <c r="AQ38" s="124"/>
      <c r="AR38" s="120"/>
      <c r="AS38" s="120"/>
      <c r="AT38" s="120"/>
      <c r="AU38" s="125"/>
      <c r="AV38" s="118"/>
      <c r="AW38" s="118"/>
      <c r="AX38" s="126" t="str">
        <f>IF('[1]מדע - מאגרי מידע'!A2="","","כן")</f>
        <v>כן</v>
      </c>
      <c r="AY38" s="127" t="str">
        <f t="shared" ref="AY38:AY69" si="13">IFERROR(IF($AR38="","",YEAR($AR38)),"")</f>
        <v/>
      </c>
      <c r="AZ38" s="127" t="str">
        <f t="shared" ref="AZ38:AZ69" si="14">IFERROR(IF($AR38="","",CONCATENATE(IF(MONTH($AR38)&lt;4,"Q1",IF(MONTH($AR38)&lt;7,"Q2",IF($AR38&lt;10,"Q3","Q4"))),"/",YEAR($AR38))),"")</f>
        <v/>
      </c>
    </row>
    <row r="39" spans="1:52" hidden="1">
      <c r="A39" s="112" t="str">
        <f t="shared" si="9"/>
        <v>משרד המדע הטכנולוגיה והחלל</v>
      </c>
      <c r="B39" s="113" t="str">
        <f t="shared" si="10"/>
        <v>most</v>
      </c>
      <c r="C39" s="114">
        <v>34</v>
      </c>
      <c r="D39" s="114" t="str">
        <f>IF(E39="","",IF(סימול="","לא הוגדר שם משרד",CONCATENATE(סימול,".DB.",COUNTIF($B$5:B38,$B39)+1)))</f>
        <v/>
      </c>
      <c r="E39" s="130"/>
      <c r="F39" s="138"/>
      <c r="G39" s="117"/>
      <c r="H39" s="118"/>
      <c r="I39" s="117"/>
      <c r="J39" s="119"/>
      <c r="K39" s="117"/>
      <c r="L39" s="118"/>
      <c r="M39" s="117"/>
      <c r="N39" s="118"/>
      <c r="O39" s="117" t="s">
        <v>147</v>
      </c>
      <c r="P39" s="118"/>
      <c r="Q39" s="118"/>
      <c r="R39" s="118"/>
      <c r="S39" s="117"/>
      <c r="T39" s="117"/>
      <c r="U39" s="118"/>
      <c r="V39" s="117"/>
      <c r="W39" s="118"/>
      <c r="X39" s="120"/>
      <c r="Y39" s="117" t="s">
        <v>137</v>
      </c>
      <c r="Z39" s="118"/>
      <c r="AA39" s="117"/>
      <c r="AB39" s="117"/>
      <c r="AC39" s="118"/>
      <c r="AD39" s="117" t="str">
        <f>IF(E39="","",IF(T39=פרמטרים!$T$6,פרמטרים!$V$8,פרמטרים!$V$3))</f>
        <v/>
      </c>
      <c r="AE39" s="118"/>
      <c r="AF39" s="121" t="str">
        <f>IF(E39="","",IF(AD39="הוחלט לא להנגיש",פרמטרים!$AF$7,IF(AD39="בוצע",פרמטרים!$AF$6,IF(OR('רשימת מאגרים'!O39=פרמטרים!$J$3,AND('רשימת מאגרים'!O39=פרמטרים!$J$4,'רשימת מאגרים'!M39&lt;&gt;"")),פרמטרים!$AF$3,IF(OR('רשימת מאגרים'!O39=פרמטרים!$J$4,AND('רשימת מאגרים'!O39=פרמטרים!$J$5,'רשימת מאגרים'!M39&lt;&gt;"")),פרמטרים!$AF$4,פרמטרים!$AF$5)))))</f>
        <v/>
      </c>
      <c r="AG39" s="118"/>
      <c r="AH39" s="121" t="str">
        <f>IF(E39="","",IF(AD39="הוחלט לא להנגיש",פרמטרים!$AF$7,IF(AD39="בוצע",פרמטרים!$AF$6,IF(T39=פרמטרים!$T$6,פרמטרים!$AF$7,IF(AB39=פרמטרים!$N$5,פרמטרים!$AF$3,IF(OR(AB39=פרמטרים!$N$4,T39=פרמטרים!$T$5),פרמטרים!$AF$4,פרמטרים!$AF$5))))))</f>
        <v/>
      </c>
      <c r="AI39" s="118"/>
      <c r="AJ39" s="121" t="str">
        <f t="shared" si="6"/>
        <v/>
      </c>
      <c r="AK39" s="118"/>
      <c r="AL39" s="122"/>
      <c r="AM39" s="122"/>
      <c r="AN39" s="123" t="str">
        <f t="shared" si="11"/>
        <v/>
      </c>
      <c r="AO39" s="118"/>
      <c r="AP39" s="124" t="str">
        <f t="shared" si="12"/>
        <v/>
      </c>
      <c r="AQ39" s="124"/>
      <c r="AR39" s="120"/>
      <c r="AS39" s="120"/>
      <c r="AT39" s="120"/>
      <c r="AU39" s="125"/>
      <c r="AV39" s="118"/>
      <c r="AW39" s="118"/>
      <c r="AX39" s="126" t="str">
        <f t="shared" ref="AX39:AX46" si="15">IF(E39="","","כן")</f>
        <v/>
      </c>
      <c r="AY39" s="127" t="str">
        <f t="shared" si="13"/>
        <v/>
      </c>
      <c r="AZ39" s="127" t="str">
        <f t="shared" si="14"/>
        <v/>
      </c>
    </row>
    <row r="40" spans="1:52" ht="28.5">
      <c r="A40" s="112" t="str">
        <f t="shared" si="9"/>
        <v>משרד המדע הטכנולוגיה והחלל</v>
      </c>
      <c r="B40" s="113" t="str">
        <f t="shared" si="10"/>
        <v>most</v>
      </c>
      <c r="C40" s="114">
        <v>35</v>
      </c>
      <c r="D40" s="114" t="str">
        <f>IF(E40="","",IF(סימול="","לא הוגדר שם משרד",CONCATENATE(סימול,".DB.",COUNTIF($B$5:B39,$B40)+1)))</f>
        <v>most.DB.35</v>
      </c>
      <c r="E40" s="130" t="s">
        <v>220</v>
      </c>
      <c r="F40" s="138" t="s">
        <v>221</v>
      </c>
      <c r="G40" s="117"/>
      <c r="H40" s="118" t="s">
        <v>64</v>
      </c>
      <c r="I40" s="117" t="s">
        <v>128</v>
      </c>
      <c r="J40" s="141" t="s">
        <v>222</v>
      </c>
      <c r="K40" s="117" t="s">
        <v>130</v>
      </c>
      <c r="L40" s="118"/>
      <c r="M40" s="117"/>
      <c r="N40" s="118"/>
      <c r="O40" s="117" t="s">
        <v>147</v>
      </c>
      <c r="P40" s="118"/>
      <c r="Q40" s="118" t="s">
        <v>148</v>
      </c>
      <c r="R40" s="118"/>
      <c r="S40" s="117" t="s">
        <v>128</v>
      </c>
      <c r="T40" s="117" t="s">
        <v>134</v>
      </c>
      <c r="U40" s="118"/>
      <c r="V40" s="117" t="s">
        <v>149</v>
      </c>
      <c r="W40" s="118"/>
      <c r="X40" s="120"/>
      <c r="Y40" s="117" t="s">
        <v>137</v>
      </c>
      <c r="Z40" s="118"/>
      <c r="AA40" s="117">
        <v>200</v>
      </c>
      <c r="AB40" s="117" t="s">
        <v>150</v>
      </c>
      <c r="AC40" s="118"/>
      <c r="AD40" s="117" t="str">
        <f>IF(E40="","",IF(T40=פרמטרים!$T$6,פרמטרים!$V$8,פרמטרים!$V$3))</f>
        <v>טרם החל</v>
      </c>
      <c r="AE40" s="118"/>
      <c r="AF40" s="121" t="str">
        <f>IF(E40="","",IF(AD40="הוחלט לא להנגיש",פרמטרים!$AF$7,IF(AD40="בוצע",פרמטרים!$AF$6,IF(OR('רשימת מאגרים'!O40=פרמטרים!$J$3,AND('רשימת מאגרים'!O40=פרמטרים!$J$4,'רשימת מאגרים'!M40&lt;&gt;"")),פרמטרים!$AF$3,IF(OR('רשימת מאגרים'!O40=פרמטרים!$J$4,AND('רשימת מאגרים'!O40=פרמטרים!$J$5,'רשימת מאגרים'!M40&lt;&gt;"")),פרמטרים!$AF$4,פרמטרים!$AF$5)))))</f>
        <v>נמוך</v>
      </c>
      <c r="AG40" s="118"/>
      <c r="AH40" s="121" t="str">
        <f>IF(E40="","",IF(AD40="הוחלט לא להנגיש",פרמטרים!$AF$7,IF(AD40="בוצע",פרמטרים!$AF$6,IF(T40=פרמטרים!$T$6,פרמטרים!$AF$7,IF(AB40=פרמטרים!$N$5,פרמטרים!$AF$3,IF(OR(AB40=פרמטרים!$N$4,T40=פרמטרים!$T$5),פרמטרים!$AF$4,פרמטרים!$AF$5))))))</f>
        <v>נמוך</v>
      </c>
      <c r="AI40" s="118"/>
      <c r="AJ40" s="121" t="str">
        <f t="shared" si="6"/>
        <v>כן</v>
      </c>
      <c r="AK40" s="118"/>
      <c r="AL40" s="122">
        <f>18+9</f>
        <v>27</v>
      </c>
      <c r="AM40" s="122"/>
      <c r="AN40" s="123">
        <f t="shared" si="11"/>
        <v>5400</v>
      </c>
      <c r="AO40" s="118"/>
      <c r="AP40" s="124" t="str">
        <f t="shared" si="12"/>
        <v>רבעונית</v>
      </c>
      <c r="AQ40" s="124"/>
      <c r="AR40" s="120"/>
      <c r="AS40" s="120">
        <v>44196</v>
      </c>
      <c r="AT40" s="120"/>
      <c r="AU40" s="125"/>
      <c r="AV40" s="118" t="s">
        <v>223</v>
      </c>
      <c r="AW40" s="118"/>
      <c r="AX40" s="126" t="str">
        <f t="shared" si="15"/>
        <v>כן</v>
      </c>
      <c r="AY40" s="127" t="str">
        <f t="shared" si="13"/>
        <v/>
      </c>
      <c r="AZ40" s="127" t="str">
        <f t="shared" si="14"/>
        <v/>
      </c>
    </row>
    <row r="41" spans="1:52" hidden="1">
      <c r="A41" s="112" t="str">
        <f t="shared" si="9"/>
        <v>משרד המדע הטכנולוגיה והחלל</v>
      </c>
      <c r="B41" s="113" t="str">
        <f t="shared" si="10"/>
        <v>most</v>
      </c>
      <c r="C41" s="114">
        <v>36</v>
      </c>
      <c r="D41" s="114" t="str">
        <f>IF(E41="","",IF(סימול="","לא הוגדר שם משרד",CONCATENATE(סימול,".DB.",COUNTIF($B$5:B40,$B41)+1)))</f>
        <v/>
      </c>
      <c r="E41" s="130"/>
      <c r="F41" s="137"/>
      <c r="G41" s="117"/>
      <c r="H41" s="118"/>
      <c r="I41" s="117"/>
      <c r="J41" s="119"/>
      <c r="K41" s="117"/>
      <c r="L41" s="118"/>
      <c r="M41" s="117"/>
      <c r="N41" s="118"/>
      <c r="O41" s="117" t="s">
        <v>147</v>
      </c>
      <c r="P41" s="118"/>
      <c r="Q41" s="118"/>
      <c r="R41" s="118"/>
      <c r="S41" s="117"/>
      <c r="T41" s="117"/>
      <c r="U41" s="118"/>
      <c r="V41" s="117"/>
      <c r="W41" s="118"/>
      <c r="X41" s="120"/>
      <c r="Y41" s="117" t="s">
        <v>137</v>
      </c>
      <c r="Z41" s="118"/>
      <c r="AA41" s="117"/>
      <c r="AB41" s="117"/>
      <c r="AC41" s="118"/>
      <c r="AD41" s="117" t="str">
        <f>IF(E41="","",IF(T41=פרמטרים!$T$6,פרמטרים!$V$8,פרמטרים!$V$3))</f>
        <v/>
      </c>
      <c r="AE41" s="118"/>
      <c r="AF41" s="121" t="str">
        <f>IF(E41="","",IF(AD41="הוחלט לא להנגיש",פרמטרים!$AF$7,IF(AD41="בוצע",פרמטרים!$AF$6,IF(OR('רשימת מאגרים'!O41=פרמטרים!$J$3,AND('רשימת מאגרים'!O41=פרמטרים!$J$4,'רשימת מאגרים'!M41&lt;&gt;"")),פרמטרים!$AF$3,IF(OR('רשימת מאגרים'!O41=פרמטרים!$J$4,AND('רשימת מאגרים'!O41=פרמטרים!$J$5,'רשימת מאגרים'!M41&lt;&gt;"")),פרמטרים!$AF$4,פרמטרים!$AF$5)))))</f>
        <v/>
      </c>
      <c r="AG41" s="118"/>
      <c r="AH41" s="121" t="str">
        <f>IF(E41="","",IF(AD41="הוחלט לא להנגיש",פרמטרים!$AF$7,IF(AD41="בוצע",פרמטרים!$AF$6,IF(T41=פרמטרים!$T$6,פרמטרים!$AF$7,IF(AB41=פרמטרים!$N$5,פרמטרים!$AF$3,IF(OR(AB41=פרמטרים!$N$4,T41=פרמטרים!$T$5),פרמטרים!$AF$4,פרמטרים!$AF$5))))))</f>
        <v/>
      </c>
      <c r="AI41" s="118"/>
      <c r="AJ41" s="121" t="str">
        <f t="shared" si="6"/>
        <v/>
      </c>
      <c r="AK41" s="118"/>
      <c r="AL41" s="122"/>
      <c r="AM41" s="122"/>
      <c r="AN41" s="123" t="str">
        <f t="shared" si="11"/>
        <v/>
      </c>
      <c r="AO41" s="118"/>
      <c r="AP41" s="124" t="str">
        <f t="shared" si="12"/>
        <v/>
      </c>
      <c r="AQ41" s="124"/>
      <c r="AR41" s="120"/>
      <c r="AS41" s="120"/>
      <c r="AT41" s="120"/>
      <c r="AU41" s="125"/>
      <c r="AV41" s="118"/>
      <c r="AW41" s="118"/>
      <c r="AX41" s="126" t="str">
        <f t="shared" si="15"/>
        <v/>
      </c>
      <c r="AY41" s="127" t="str">
        <f t="shared" si="13"/>
        <v/>
      </c>
      <c r="AZ41" s="127" t="str">
        <f t="shared" si="14"/>
        <v/>
      </c>
    </row>
    <row r="42" spans="1:52" ht="28.5">
      <c r="A42" s="112" t="str">
        <f t="shared" si="9"/>
        <v>משרד המדע הטכנולוגיה והחלל</v>
      </c>
      <c r="B42" s="113" t="str">
        <f t="shared" si="10"/>
        <v>most</v>
      </c>
      <c r="C42" s="114">
        <v>37</v>
      </c>
      <c r="D42" s="114" t="str">
        <f>IF(E42="","",IF(סימול="","לא הוגדר שם משרד",CONCATENATE(סימול,".DB.",COUNTIF($B$5:B41,$B42)+1)))</f>
        <v>most.DB.37</v>
      </c>
      <c r="E42" s="154" t="s">
        <v>224</v>
      </c>
      <c r="F42" s="130" t="s">
        <v>225</v>
      </c>
      <c r="G42" s="117"/>
      <c r="H42" s="118" t="s">
        <v>64</v>
      </c>
      <c r="I42" s="117" t="s">
        <v>128</v>
      </c>
      <c r="J42" s="141" t="s">
        <v>226</v>
      </c>
      <c r="K42" s="117" t="s">
        <v>128</v>
      </c>
      <c r="L42" s="118" t="s">
        <v>565</v>
      </c>
      <c r="M42" s="117"/>
      <c r="N42" s="118"/>
      <c r="O42" s="117" t="s">
        <v>147</v>
      </c>
      <c r="P42" s="118"/>
      <c r="Q42" s="118" t="s">
        <v>148</v>
      </c>
      <c r="R42" s="118"/>
      <c r="S42" s="117" t="s">
        <v>128</v>
      </c>
      <c r="T42" s="117" t="s">
        <v>134</v>
      </c>
      <c r="U42" s="118"/>
      <c r="V42" s="117" t="s">
        <v>149</v>
      </c>
      <c r="W42" s="118"/>
      <c r="X42" s="120"/>
      <c r="Y42" s="117" t="s">
        <v>137</v>
      </c>
      <c r="Z42" s="118"/>
      <c r="AA42" s="117">
        <v>19</v>
      </c>
      <c r="AB42" s="117" t="s">
        <v>150</v>
      </c>
      <c r="AC42" s="118"/>
      <c r="AD42" s="117" t="str">
        <f>IF(E42="","",IF(T42=פרמטרים!$T$6,פרמטרים!$V$8,פרמטרים!$V$3))</f>
        <v>טרם החל</v>
      </c>
      <c r="AE42" s="118"/>
      <c r="AF42" s="121" t="str">
        <f>IF(E42="","",IF(AD42="הוחלט לא להנגיש",פרמטרים!$AF$7,IF(AD42="בוצע",פרמטרים!$AF$6,IF(OR('רשימת מאגרים'!O42=פרמטרים!$J$3,AND('רשימת מאגרים'!O42=פרמטרים!$J$4,'רשימת מאגרים'!M42&lt;&gt;"")),פרמטרים!$AF$3,IF(OR('רשימת מאגרים'!O42=פרמטרים!$J$4,AND('רשימת מאגרים'!O42=פרמטרים!$J$5,'רשימת מאגרים'!M42&lt;&gt;"")),פרמטרים!$AF$4,פרמטרים!$AF$5)))))</f>
        <v>נמוך</v>
      </c>
      <c r="AG42" s="118"/>
      <c r="AH42" s="121" t="str">
        <f>IF(E42="","",IF(AD42="הוחלט לא להנגיש",פרמטרים!$AF$7,IF(AD42="בוצע",פרמטרים!$AF$6,IF(T42=פרמטרים!$T$6,פרמטרים!$AF$7,IF(AB42=פרמטרים!$N$5,פרמטרים!$AF$3,IF(OR(AB42=פרמטרים!$N$4,T42=פרמטרים!$T$5),פרמטרים!$AF$4,פרמטרים!$AF$5))))))</f>
        <v>נמוך</v>
      </c>
      <c r="AI42" s="118"/>
      <c r="AJ42" s="121" t="str">
        <f t="shared" si="6"/>
        <v>כן</v>
      </c>
      <c r="AK42" s="118"/>
      <c r="AL42" s="122">
        <f>14 + 4</f>
        <v>18</v>
      </c>
      <c r="AM42" s="122"/>
      <c r="AN42" s="123">
        <f t="shared" si="11"/>
        <v>3600</v>
      </c>
      <c r="AO42" s="118"/>
      <c r="AP42" s="124" t="str">
        <f t="shared" si="12"/>
        <v>רבעונית</v>
      </c>
      <c r="AQ42" s="124"/>
      <c r="AR42" s="120"/>
      <c r="AS42" s="120">
        <v>43465</v>
      </c>
      <c r="AT42" s="120"/>
      <c r="AU42" s="125"/>
      <c r="AV42" s="118" t="s">
        <v>223</v>
      </c>
      <c r="AW42" s="118"/>
      <c r="AX42" s="126" t="str">
        <f t="shared" si="15"/>
        <v>כן</v>
      </c>
      <c r="AY42" s="127" t="str">
        <f t="shared" si="13"/>
        <v/>
      </c>
      <c r="AZ42" s="127" t="str">
        <f t="shared" si="14"/>
        <v/>
      </c>
    </row>
    <row r="43" spans="1:52" ht="28.5">
      <c r="A43" s="112" t="str">
        <f t="shared" si="9"/>
        <v>משרד המדע הטכנולוגיה והחלל</v>
      </c>
      <c r="B43" s="113" t="str">
        <f t="shared" si="10"/>
        <v>most</v>
      </c>
      <c r="C43" s="114">
        <v>38</v>
      </c>
      <c r="D43" s="114" t="str">
        <f>IF(E43="","",IF(סימול="","לא הוגדר שם משרד",CONCATENATE(סימול,".DB.",COUNTIF($B$5:B42,$B43)+1)))</f>
        <v>most.DB.38</v>
      </c>
      <c r="E43" s="154" t="s">
        <v>227</v>
      </c>
      <c r="F43" s="130" t="s">
        <v>228</v>
      </c>
      <c r="G43" s="117"/>
      <c r="H43" s="118" t="s">
        <v>64</v>
      </c>
      <c r="I43" s="117" t="s">
        <v>128</v>
      </c>
      <c r="J43" s="141" t="s">
        <v>229</v>
      </c>
      <c r="K43" s="117" t="s">
        <v>128</v>
      </c>
      <c r="L43" s="118" t="s">
        <v>566</v>
      </c>
      <c r="M43" s="117"/>
      <c r="N43" s="118"/>
      <c r="O43" s="117" t="s">
        <v>147</v>
      </c>
      <c r="P43" s="118"/>
      <c r="Q43" s="118" t="s">
        <v>148</v>
      </c>
      <c r="R43" s="118"/>
      <c r="S43" s="117" t="s">
        <v>128</v>
      </c>
      <c r="T43" s="117" t="s">
        <v>134</v>
      </c>
      <c r="U43" s="118"/>
      <c r="V43" s="117" t="s">
        <v>149</v>
      </c>
      <c r="W43" s="118"/>
      <c r="X43" s="120"/>
      <c r="Y43" s="117" t="s">
        <v>137</v>
      </c>
      <c r="Z43" s="118"/>
      <c r="AA43" s="117">
        <v>22</v>
      </c>
      <c r="AB43" s="117" t="s">
        <v>150</v>
      </c>
      <c r="AC43" s="118"/>
      <c r="AD43" s="117" t="str">
        <f>IF(E43="","",IF(T43=פרמטרים!$T$6,פרמטרים!$V$8,פרמטרים!$V$3))</f>
        <v>טרם החל</v>
      </c>
      <c r="AE43" s="118"/>
      <c r="AF43" s="121" t="str">
        <f>IF(E43="","",IF(AD43="הוחלט לא להנגיש",פרמטרים!$AF$7,IF(AD43="בוצע",פרמטרים!$AF$6,IF(OR('רשימת מאגרים'!O43=פרמטרים!$J$3,AND('רשימת מאגרים'!O43=פרמטרים!$J$4,'רשימת מאגרים'!M43&lt;&gt;"")),פרמטרים!$AF$3,IF(OR('רשימת מאגרים'!O43=פרמטרים!$J$4,AND('רשימת מאגרים'!O43=פרמטרים!$J$5,'רשימת מאגרים'!M43&lt;&gt;"")),פרמטרים!$AF$4,פרמטרים!$AF$5)))))</f>
        <v>נמוך</v>
      </c>
      <c r="AG43" s="118"/>
      <c r="AH43" s="121" t="str">
        <f>IF(E43="","",IF(AD43="הוחלט לא להנגיש",פרמטרים!$AF$7,IF(AD43="בוצע",פרמטרים!$AF$6,IF(T43=פרמטרים!$T$6,פרמטרים!$AF$7,IF(AB43=פרמטרים!$N$5,פרמטרים!$AF$3,IF(OR(AB43=פרמטרים!$N$4,T43=פרמטרים!$T$5),פרמטרים!$AF$4,פרמטרים!$AF$5))))))</f>
        <v>נמוך</v>
      </c>
      <c r="AI43" s="118"/>
      <c r="AJ43" s="121" t="str">
        <f t="shared" si="6"/>
        <v>כן</v>
      </c>
      <c r="AK43" s="118"/>
      <c r="AL43" s="122">
        <f>14 + 4</f>
        <v>18</v>
      </c>
      <c r="AM43" s="122"/>
      <c r="AN43" s="123">
        <f t="shared" si="11"/>
        <v>3600</v>
      </c>
      <c r="AO43" s="118"/>
      <c r="AP43" s="124" t="str">
        <f t="shared" si="12"/>
        <v>רבעונית</v>
      </c>
      <c r="AQ43" s="124"/>
      <c r="AR43" s="120"/>
      <c r="AS43" s="120">
        <v>43101</v>
      </c>
      <c r="AT43" s="120"/>
      <c r="AU43" s="125"/>
      <c r="AV43" s="118" t="s">
        <v>223</v>
      </c>
      <c r="AW43" s="118"/>
      <c r="AX43" s="126" t="str">
        <f t="shared" si="15"/>
        <v>כן</v>
      </c>
      <c r="AY43" s="127" t="str">
        <f t="shared" si="13"/>
        <v/>
      </c>
      <c r="AZ43" s="127" t="str">
        <f t="shared" si="14"/>
        <v/>
      </c>
    </row>
    <row r="44" spans="1:52">
      <c r="A44" s="112" t="str">
        <f t="shared" si="9"/>
        <v>משרד המדע הטכנולוגיה והחלל</v>
      </c>
      <c r="B44" s="113" t="str">
        <f t="shared" si="10"/>
        <v>most</v>
      </c>
      <c r="C44" s="114">
        <v>39</v>
      </c>
      <c r="D44" s="114" t="str">
        <f>IF(E44="","",IF(סימול="","לא הוגדר שם משרד",CONCATENATE(סימול,".DB.",COUNTIF($B$5:B43,$B44)+1)))</f>
        <v>most.DB.39</v>
      </c>
      <c r="E44" s="130" t="s">
        <v>230</v>
      </c>
      <c r="F44" s="130" t="s">
        <v>231</v>
      </c>
      <c r="G44" s="117"/>
      <c r="H44" s="118" t="s">
        <v>57</v>
      </c>
      <c r="I44" s="117" t="s">
        <v>128</v>
      </c>
      <c r="J44" s="141" t="s">
        <v>232</v>
      </c>
      <c r="K44" s="117" t="s">
        <v>130</v>
      </c>
      <c r="L44" s="118"/>
      <c r="M44" s="117"/>
      <c r="N44" s="118"/>
      <c r="O44" s="117" t="s">
        <v>147</v>
      </c>
      <c r="P44" s="118"/>
      <c r="Q44" s="118" t="s">
        <v>233</v>
      </c>
      <c r="R44" s="118"/>
      <c r="S44" s="117" t="s">
        <v>130</v>
      </c>
      <c r="T44" s="117"/>
      <c r="U44" s="118"/>
      <c r="V44" s="117" t="s">
        <v>135</v>
      </c>
      <c r="W44" s="118"/>
      <c r="X44" s="120"/>
      <c r="Y44" s="117" t="s">
        <v>137</v>
      </c>
      <c r="Z44" s="118"/>
      <c r="AA44" s="117"/>
      <c r="AB44" s="117" t="s">
        <v>150</v>
      </c>
      <c r="AC44" s="118"/>
      <c r="AD44" s="117" t="str">
        <f>IF(E44="","",IF(T44=פרמטרים!$T$6,פרמטרים!$V$8,פרמטרים!$V$3))</f>
        <v>טרם החל</v>
      </c>
      <c r="AE44" s="118"/>
      <c r="AF44" s="121" t="str">
        <f>IF(E44="","",IF(AD44="הוחלט לא להנגיש",פרמטרים!$AF$7,IF(AD44="בוצע",פרמטרים!$AF$6,IF(OR('רשימת מאגרים'!O44=פרמטרים!$J$3,AND('רשימת מאגרים'!O44=פרמטרים!$J$4,'רשימת מאגרים'!M44&lt;&gt;"")),פרמטרים!$AF$3,IF(OR('רשימת מאגרים'!O44=פרמטרים!$J$4,AND('רשימת מאגרים'!O44=פרמטרים!$J$5,'רשימת מאגרים'!M44&lt;&gt;"")),פרמטרים!$AF$4,פרמטרים!$AF$5)))))</f>
        <v>נמוך</v>
      </c>
      <c r="AG44" s="118"/>
      <c r="AH44" s="121" t="str">
        <f>IF(E44="","",IF(AD44="הוחלט לא להנגיש",פרמטרים!$AF$7,IF(AD44="בוצע",פרמטרים!$AF$6,IF(T44=פרמטרים!$T$6,פרמטרים!$AF$7,IF(AB44=פרמטרים!$N$5,פרמטרים!$AF$3,IF(OR(AB44=פרמטרים!$N$4,T44=פרמטרים!$T$5),פרמטרים!$AF$4,פרמטרים!$AF$5))))))</f>
        <v>נמוך</v>
      </c>
      <c r="AI44" s="118"/>
      <c r="AJ44" s="121" t="str">
        <f t="shared" si="6"/>
        <v/>
      </c>
      <c r="AK44" s="118"/>
      <c r="AL44" s="122">
        <f>18 + 18</f>
        <v>36</v>
      </c>
      <c r="AM44" s="122"/>
      <c r="AN44" s="123">
        <f t="shared" si="11"/>
        <v>7200</v>
      </c>
      <c r="AO44" s="118"/>
      <c r="AP44" s="124" t="str">
        <f t="shared" si="12"/>
        <v>רבעונית</v>
      </c>
      <c r="AQ44" s="124"/>
      <c r="AR44" s="120"/>
      <c r="AS44" s="120">
        <v>43832</v>
      </c>
      <c r="AT44" s="120"/>
      <c r="AU44" s="125"/>
      <c r="AV44" s="118" t="s">
        <v>58</v>
      </c>
      <c r="AW44" s="118"/>
      <c r="AX44" s="126" t="str">
        <f t="shared" si="15"/>
        <v>כן</v>
      </c>
      <c r="AY44" s="127" t="str">
        <f t="shared" si="13"/>
        <v/>
      </c>
      <c r="AZ44" s="127" t="str">
        <f t="shared" si="14"/>
        <v/>
      </c>
    </row>
    <row r="45" spans="1:52">
      <c r="A45" s="112" t="str">
        <f t="shared" si="9"/>
        <v>משרד המדע הטכנולוגיה והחלל</v>
      </c>
      <c r="B45" s="113" t="str">
        <f t="shared" si="10"/>
        <v>most</v>
      </c>
      <c r="C45" s="114">
        <v>40</v>
      </c>
      <c r="D45" s="114" t="str">
        <f>IF(E45="","",IF(סימול="","לא הוגדר שם משרד",CONCATENATE(סימול,".DB.",COUNTIF($B$5:B44,$B45)+1)))</f>
        <v>most.DB.40</v>
      </c>
      <c r="E45" s="130" t="s">
        <v>234</v>
      </c>
      <c r="F45" s="130" t="s">
        <v>235</v>
      </c>
      <c r="G45" s="117"/>
      <c r="H45" s="118" t="s">
        <v>57</v>
      </c>
      <c r="I45" s="117" t="s">
        <v>128</v>
      </c>
      <c r="J45" s="141" t="s">
        <v>236</v>
      </c>
      <c r="K45" s="117" t="s">
        <v>130</v>
      </c>
      <c r="L45" s="118"/>
      <c r="M45" s="117"/>
      <c r="N45" s="118"/>
      <c r="O45" s="117" t="s">
        <v>147</v>
      </c>
      <c r="P45" s="118"/>
      <c r="Q45" s="118" t="s">
        <v>148</v>
      </c>
      <c r="R45" s="118"/>
      <c r="S45" s="117" t="s">
        <v>130</v>
      </c>
      <c r="T45" s="117" t="s">
        <v>134</v>
      </c>
      <c r="U45" s="118"/>
      <c r="V45" s="117" t="s">
        <v>149</v>
      </c>
      <c r="W45" s="118"/>
      <c r="X45" s="120"/>
      <c r="Y45" s="117" t="s">
        <v>137</v>
      </c>
      <c r="Z45" s="118"/>
      <c r="AA45" s="117">
        <v>9</v>
      </c>
      <c r="AB45" s="117" t="s">
        <v>150</v>
      </c>
      <c r="AC45" s="118"/>
      <c r="AD45" s="117" t="str">
        <f>IF(E45="","",IF(T45=פרמטרים!$T$6,פרמטרים!$V$8,פרמטרים!$V$3))</f>
        <v>טרם החל</v>
      </c>
      <c r="AE45" s="118"/>
      <c r="AF45" s="121" t="str">
        <f>IF(E45="","",IF(AD45="הוחלט לא להנגיש",פרמטרים!$AF$7,IF(AD45="בוצע",פרמטרים!$AF$6,IF(OR('רשימת מאגרים'!O45=פרמטרים!$J$3,AND('רשימת מאגרים'!O45=פרמטרים!$J$4,'רשימת מאגרים'!M45&lt;&gt;"")),פרמטרים!$AF$3,IF(OR('רשימת מאגרים'!O45=פרמטרים!$J$4,AND('רשימת מאגרים'!O45=פרמטרים!$J$5,'רשימת מאגרים'!M45&lt;&gt;"")),פרמטרים!$AF$4,פרמטרים!$AF$5)))))</f>
        <v>נמוך</v>
      </c>
      <c r="AG45" s="118"/>
      <c r="AH45" s="121" t="str">
        <f>IF(E45="","",IF(AD45="הוחלט לא להנגיש",פרמטרים!$AF$7,IF(AD45="בוצע",פרמטרים!$AF$6,IF(T45=פרמטרים!$T$6,פרמטרים!$AF$7,IF(AB45=פרמטרים!$N$5,פרמטרים!$AF$3,IF(OR(AB45=פרמטרים!$N$4,T45=פרמטרים!$T$5),פרמטרים!$AF$4,פרמטרים!$AF$5))))))</f>
        <v>נמוך</v>
      </c>
      <c r="AI45" s="118"/>
      <c r="AJ45" s="121" t="str">
        <f t="shared" si="6"/>
        <v/>
      </c>
      <c r="AK45" s="118"/>
      <c r="AL45" s="122">
        <f>14 + 4</f>
        <v>18</v>
      </c>
      <c r="AM45" s="122"/>
      <c r="AN45" s="123">
        <f t="shared" si="11"/>
        <v>3600</v>
      </c>
      <c r="AO45" s="118"/>
      <c r="AP45" s="124" t="str">
        <f t="shared" si="12"/>
        <v>רבעונית</v>
      </c>
      <c r="AQ45" s="124"/>
      <c r="AR45" s="120"/>
      <c r="AS45" s="120">
        <v>44199</v>
      </c>
      <c r="AT45" s="120"/>
      <c r="AU45" s="125"/>
      <c r="AV45" s="118" t="s">
        <v>58</v>
      </c>
      <c r="AW45" s="118"/>
      <c r="AX45" s="126" t="str">
        <f t="shared" si="15"/>
        <v>כן</v>
      </c>
      <c r="AY45" s="127" t="str">
        <f t="shared" si="13"/>
        <v/>
      </c>
      <c r="AZ45" s="127" t="str">
        <f t="shared" si="14"/>
        <v/>
      </c>
    </row>
    <row r="46" spans="1:52" ht="28.5">
      <c r="A46" s="112" t="str">
        <f t="shared" si="9"/>
        <v>משרד המדע הטכנולוגיה והחלל</v>
      </c>
      <c r="B46" s="113" t="str">
        <f t="shared" si="10"/>
        <v>most</v>
      </c>
      <c r="C46" s="114">
        <v>41</v>
      </c>
      <c r="D46" s="114" t="str">
        <f>IF(E46="","",IF(סימול="","לא הוגדר שם משרד",CONCATENATE(סימול,".DB.",COUNTIF($B$5:B45,$B46)+1)))</f>
        <v>most.DB.41</v>
      </c>
      <c r="E46" s="154" t="s">
        <v>237</v>
      </c>
      <c r="F46" s="130" t="s">
        <v>238</v>
      </c>
      <c r="G46" s="117"/>
      <c r="H46" s="118" t="s">
        <v>57</v>
      </c>
      <c r="I46" s="117" t="s">
        <v>128</v>
      </c>
      <c r="J46" s="141" t="s">
        <v>239</v>
      </c>
      <c r="K46" s="117" t="s">
        <v>128</v>
      </c>
      <c r="L46" s="118" t="s">
        <v>567</v>
      </c>
      <c r="M46" s="117"/>
      <c r="N46" s="118"/>
      <c r="O46" s="117" t="s">
        <v>147</v>
      </c>
      <c r="P46" s="118"/>
      <c r="Q46" s="118" t="s">
        <v>148</v>
      </c>
      <c r="R46" s="118"/>
      <c r="S46" s="117" t="s">
        <v>130</v>
      </c>
      <c r="T46" s="117" t="s">
        <v>134</v>
      </c>
      <c r="U46" s="118"/>
      <c r="V46" s="117" t="s">
        <v>149</v>
      </c>
      <c r="W46" s="118"/>
      <c r="X46" s="120"/>
      <c r="Y46" s="117" t="s">
        <v>137</v>
      </c>
      <c r="Z46" s="118"/>
      <c r="AA46" s="117">
        <v>4</v>
      </c>
      <c r="AB46" s="117" t="s">
        <v>150</v>
      </c>
      <c r="AC46" s="118"/>
      <c r="AD46" s="117" t="str">
        <f>IF(E46="","",IF(T46=פרמטרים!$T$6,פרמטרים!$V$8,פרמטרים!$V$3))</f>
        <v>טרם החל</v>
      </c>
      <c r="AE46" s="118"/>
      <c r="AF46" s="121" t="str">
        <f>IF(E46="","",IF(AD46="הוחלט לא להנגיש",פרמטרים!$AF$7,IF(AD46="בוצע",פרמטרים!$AF$6,IF(OR('רשימת מאגרים'!O46=פרמטרים!$J$3,AND('רשימת מאגרים'!O46=פרמטרים!$J$4,'רשימת מאגרים'!M46&lt;&gt;"")),פרמטרים!$AF$3,IF(OR('רשימת מאגרים'!O46=פרמטרים!$J$4,AND('רשימת מאגרים'!O46=פרמטרים!$J$5,'רשימת מאגרים'!M46&lt;&gt;"")),פרמטרים!$AF$4,פרמטרים!$AF$5)))))</f>
        <v>נמוך</v>
      </c>
      <c r="AG46" s="118"/>
      <c r="AH46" s="121" t="str">
        <f>IF(E46="","",IF(AD46="הוחלט לא להנגיש",פרמטרים!$AF$7,IF(AD46="בוצע",פרמטרים!$AF$6,IF(T46=פרמטרים!$T$6,פרמטרים!$AF$7,IF(AB46=פרמטרים!$N$5,פרמטרים!$AF$3,IF(OR(AB46=פרמטרים!$N$4,T46=פרמטרים!$T$5),פרמטרים!$AF$4,פרמטרים!$AF$5))))))</f>
        <v>נמוך</v>
      </c>
      <c r="AI46" s="118"/>
      <c r="AJ46" s="121" t="str">
        <f t="shared" si="6"/>
        <v/>
      </c>
      <c r="AK46" s="118"/>
      <c r="AL46" s="122">
        <f>9 + 9</f>
        <v>18</v>
      </c>
      <c r="AM46" s="122"/>
      <c r="AN46" s="123">
        <f t="shared" si="11"/>
        <v>3600</v>
      </c>
      <c r="AO46" s="118"/>
      <c r="AP46" s="124" t="str">
        <f t="shared" si="12"/>
        <v>רבעונית</v>
      </c>
      <c r="AQ46" s="124"/>
      <c r="AR46" s="120"/>
      <c r="AS46" s="120">
        <v>43104</v>
      </c>
      <c r="AT46" s="120"/>
      <c r="AU46" s="125"/>
      <c r="AV46" s="118" t="s">
        <v>58</v>
      </c>
      <c r="AW46" s="118"/>
      <c r="AX46" s="126" t="str">
        <f t="shared" si="15"/>
        <v>כן</v>
      </c>
      <c r="AY46" s="127" t="str">
        <f t="shared" si="13"/>
        <v/>
      </c>
      <c r="AZ46" s="127" t="str">
        <f t="shared" si="14"/>
        <v/>
      </c>
    </row>
    <row r="47" spans="1:52" hidden="1">
      <c r="A47" s="112" t="str">
        <f t="shared" si="9"/>
        <v>משרד המדע הטכנולוגיה והחלל</v>
      </c>
      <c r="B47" s="113" t="str">
        <f t="shared" si="10"/>
        <v>most</v>
      </c>
      <c r="C47" s="114">
        <v>42</v>
      </c>
      <c r="D47" s="114" t="str">
        <f>IF('[1]מדע - מאגרי מידע'!A3="","",IF(סימול="","לא הוגדר שם משרד",CONCATENATE(סימול,".DB.",COUNTIF($B$5:B46,$B47)+1)))</f>
        <v>most.DB.42</v>
      </c>
      <c r="E47" s="140"/>
      <c r="F47" s="137"/>
      <c r="G47" s="117"/>
      <c r="H47" s="118"/>
      <c r="I47" s="117"/>
      <c r="J47" s="119"/>
      <c r="K47" s="117"/>
      <c r="L47" s="118"/>
      <c r="M47" s="117"/>
      <c r="N47" s="118"/>
      <c r="O47" s="117" t="s">
        <v>147</v>
      </c>
      <c r="P47" s="118"/>
      <c r="Q47" s="118"/>
      <c r="R47" s="118"/>
      <c r="S47" s="117"/>
      <c r="T47" s="117"/>
      <c r="U47" s="118"/>
      <c r="V47" s="117"/>
      <c r="W47" s="118"/>
      <c r="X47" s="120"/>
      <c r="Y47" s="117" t="s">
        <v>137</v>
      </c>
      <c r="Z47" s="118"/>
      <c r="AA47" s="117"/>
      <c r="AB47" s="117"/>
      <c r="AC47" s="118"/>
      <c r="AD47" s="117" t="str">
        <f>IF(E47="","",IF(T47=פרמטרים!$T$6,פרמטרים!$V$8,פרמטרים!$V$3))</f>
        <v/>
      </c>
      <c r="AE47" s="118"/>
      <c r="AF47" s="121" t="str">
        <f>IF(E47="","",IF(AD47="הוחלט לא להנגיש",פרמטרים!$AF$7,IF(AD47="בוצע",פרמטרים!$AF$6,IF(OR('רשימת מאגרים'!O47=פרמטרים!$J$3,AND('רשימת מאגרים'!O47=פרמטרים!$J$4,'רשימת מאגרים'!M47&lt;&gt;"")),פרמטרים!$AF$3,IF(OR('רשימת מאגרים'!O47=פרמטרים!$J$4,AND('רשימת מאגרים'!O47=פרמטרים!$J$5,'רשימת מאגרים'!M47&lt;&gt;"")),פרמטרים!$AF$4,פרמטרים!$AF$5)))))</f>
        <v/>
      </c>
      <c r="AG47" s="118"/>
      <c r="AH47" s="121" t="str">
        <f>IF(E47="","",IF(AD47="הוחלט לא להנגיש",פרמטרים!$AF$7,IF(AD47="בוצע",פרמטרים!$AF$6,IF(T47=פרמטרים!$T$6,פרמטרים!$AF$7,IF(AB47=פרמטרים!$N$5,פרמטרים!$AF$3,IF(OR(AB47=פרמטרים!$N$4,T47=פרמטרים!$T$5),פרמטרים!$AF$4,פרמטרים!$AF$5))))))</f>
        <v/>
      </c>
      <c r="AI47" s="118"/>
      <c r="AJ47" s="121" t="str">
        <f t="shared" si="6"/>
        <v/>
      </c>
      <c r="AK47" s="118"/>
      <c r="AL47" s="122"/>
      <c r="AM47" s="122"/>
      <c r="AN47" s="123" t="str">
        <f t="shared" si="11"/>
        <v/>
      </c>
      <c r="AO47" s="118"/>
      <c r="AP47" s="124" t="str">
        <f t="shared" si="12"/>
        <v/>
      </c>
      <c r="AQ47" s="124"/>
      <c r="AR47" s="120"/>
      <c r="AS47" s="120"/>
      <c r="AT47" s="120"/>
      <c r="AU47" s="125"/>
      <c r="AV47" s="118"/>
      <c r="AW47" s="118"/>
      <c r="AX47" s="126" t="str">
        <f>IF('[1]מדע - מאגרי מידע'!A3="","","כן")</f>
        <v>כן</v>
      </c>
      <c r="AY47" s="127" t="str">
        <f t="shared" si="13"/>
        <v/>
      </c>
      <c r="AZ47" s="127" t="str">
        <f t="shared" si="14"/>
        <v/>
      </c>
    </row>
    <row r="48" spans="1:52" ht="28.5" hidden="1">
      <c r="A48" s="112" t="str">
        <f t="shared" si="9"/>
        <v>משרד המדע הטכנולוגיה והחלל</v>
      </c>
      <c r="B48" s="113" t="str">
        <f t="shared" si="10"/>
        <v>most</v>
      </c>
      <c r="C48" s="114">
        <v>43</v>
      </c>
      <c r="D48" s="114" t="str">
        <f>IF(E48="","",IF(סימול="","לא הוגדר שם משרד",CONCATENATE(סימול,".DB.",COUNTIF($B$5:B47,$B48)+1)))</f>
        <v>most.DB.43</v>
      </c>
      <c r="E48" s="130" t="s">
        <v>240</v>
      </c>
      <c r="F48" s="138" t="s">
        <v>241</v>
      </c>
      <c r="G48" s="117"/>
      <c r="H48" s="118" t="s">
        <v>57</v>
      </c>
      <c r="I48" s="117"/>
      <c r="J48" s="119"/>
      <c r="K48" s="117"/>
      <c r="L48" s="118"/>
      <c r="M48" s="117"/>
      <c r="N48" s="118"/>
      <c r="O48" s="117" t="s">
        <v>147</v>
      </c>
      <c r="P48" s="118"/>
      <c r="Q48" s="118" t="s">
        <v>148</v>
      </c>
      <c r="R48" s="118"/>
      <c r="S48" s="117" t="s">
        <v>130</v>
      </c>
      <c r="T48" s="117" t="s">
        <v>134</v>
      </c>
      <c r="U48" s="118"/>
      <c r="V48" s="117" t="s">
        <v>149</v>
      </c>
      <c r="W48" s="118"/>
      <c r="X48" s="120"/>
      <c r="Y48" s="117" t="s">
        <v>137</v>
      </c>
      <c r="Z48" s="118"/>
      <c r="AA48" s="117"/>
      <c r="AB48" s="117" t="s">
        <v>150</v>
      </c>
      <c r="AC48" s="118"/>
      <c r="AD48" s="117" t="str">
        <f>IF(E48="","",IF(T48=פרמטרים!$T$6,פרמטרים!$V$8,פרמטרים!$V$3))</f>
        <v>טרם החל</v>
      </c>
      <c r="AE48" s="118"/>
      <c r="AF48" s="121" t="str">
        <f>IF(E48="","",IF(AD48="הוחלט לא להנגיש",פרמטרים!$AF$7,IF(AD48="בוצע",פרמטרים!$AF$6,IF(OR('רשימת מאגרים'!O48=פרמטרים!$J$3,AND('רשימת מאגרים'!O48=פרמטרים!$J$4,'רשימת מאגרים'!M48&lt;&gt;"")),פרמטרים!$AF$3,IF(OR('רשימת מאגרים'!O48=פרמטרים!$J$4,AND('רשימת מאגרים'!O48=פרמטרים!$J$5,'רשימת מאגרים'!M48&lt;&gt;"")),פרמטרים!$AF$4,פרמטרים!$AF$5)))))</f>
        <v>נמוך</v>
      </c>
      <c r="AG48" s="118"/>
      <c r="AH48" s="121" t="str">
        <f>IF(E48="","",IF(AD48="הוחלט לא להנגיש",פרמטרים!$AF$7,IF(AD48="בוצע",פרמטרים!$AF$6,IF(T48=פרמטרים!$T$6,פרמטרים!$AF$7,IF(AB48=פרמטרים!$N$5,פרמטרים!$AF$3,IF(OR(AB48=פרמטרים!$N$4,T48=פרמטרים!$T$5),פרמטרים!$AF$4,פרמטרים!$AF$5))))))</f>
        <v>נמוך</v>
      </c>
      <c r="AI48" s="118"/>
      <c r="AJ48" s="121" t="str">
        <f t="shared" si="6"/>
        <v/>
      </c>
      <c r="AK48" s="118"/>
      <c r="AL48" s="122"/>
      <c r="AM48" s="122"/>
      <c r="AN48" s="123">
        <f t="shared" si="11"/>
        <v>0</v>
      </c>
      <c r="AO48" s="118"/>
      <c r="AP48" s="124" t="str">
        <f t="shared" si="12"/>
        <v>רבעונית</v>
      </c>
      <c r="AQ48" s="124"/>
      <c r="AR48" s="120"/>
      <c r="AS48" s="120">
        <v>44567</v>
      </c>
      <c r="AT48" s="120"/>
      <c r="AU48" s="125"/>
      <c r="AV48" s="118" t="s">
        <v>58</v>
      </c>
      <c r="AW48" s="118"/>
      <c r="AX48" s="126" t="str">
        <f>IF(E48="","","כן")</f>
        <v>כן</v>
      </c>
      <c r="AY48" s="127" t="str">
        <f t="shared" si="13"/>
        <v/>
      </c>
      <c r="AZ48" s="127" t="str">
        <f t="shared" si="14"/>
        <v/>
      </c>
    </row>
    <row r="49" spans="1:52" hidden="1">
      <c r="A49" s="112" t="str">
        <f t="shared" si="9"/>
        <v>משרד המדע הטכנולוגיה והחלל</v>
      </c>
      <c r="B49" s="113" t="str">
        <f t="shared" si="10"/>
        <v>most</v>
      </c>
      <c r="C49" s="114">
        <v>44</v>
      </c>
      <c r="D49" s="114" t="str">
        <f>IF(E49="","",IF(סימול="","לא הוגדר שם משרד",CONCATENATE(סימול,".DB.",COUNTIF($B$5:B48,$B49)+1)))</f>
        <v/>
      </c>
      <c r="E49" s="130"/>
      <c r="F49" s="137"/>
      <c r="G49" s="117"/>
      <c r="H49" s="118"/>
      <c r="I49" s="117"/>
      <c r="J49" s="141"/>
      <c r="K49" s="117"/>
      <c r="L49" s="118"/>
      <c r="M49" s="117"/>
      <c r="N49" s="118"/>
      <c r="O49" s="117" t="s">
        <v>147</v>
      </c>
      <c r="P49" s="118"/>
      <c r="Q49" s="118"/>
      <c r="R49" s="118"/>
      <c r="S49" s="117"/>
      <c r="T49" s="117"/>
      <c r="U49" s="118"/>
      <c r="V49" s="117"/>
      <c r="W49" s="118"/>
      <c r="X49" s="120"/>
      <c r="Y49" s="117" t="s">
        <v>137</v>
      </c>
      <c r="Z49" s="118"/>
      <c r="AA49" s="117"/>
      <c r="AB49" s="117"/>
      <c r="AC49" s="118"/>
      <c r="AD49" s="117" t="str">
        <f>IF(E49="","",IF(T49=פרמטרים!$T$6,פרמטרים!$V$8,פרמטרים!$V$3))</f>
        <v/>
      </c>
      <c r="AE49" s="118"/>
      <c r="AF49" s="121" t="str">
        <f>IF(E49="","",IF(AD49="הוחלט לא להנגיש",פרמטרים!$AF$7,IF(AD49="בוצע",פרמטרים!$AF$6,IF(OR('רשימת מאגרים'!O49=פרמטרים!$J$3,AND('רשימת מאגרים'!O49=פרמטרים!$J$4,'רשימת מאגרים'!M49&lt;&gt;"")),פרמטרים!$AF$3,IF(OR('רשימת מאגרים'!O49=פרמטרים!$J$4,AND('רשימת מאגרים'!O49=פרמטרים!$J$5,'רשימת מאגרים'!M49&lt;&gt;"")),פרמטרים!$AF$4,פרמטרים!$AF$5)))))</f>
        <v/>
      </c>
      <c r="AG49" s="118"/>
      <c r="AH49" s="121" t="str">
        <f>IF(E49="","",IF(AD49="הוחלט לא להנגיש",פרמטרים!$AF$7,IF(AD49="בוצע",פרמטרים!$AF$6,IF(T49=פרמטרים!$T$6,פרמטרים!$AF$7,IF(AB49=פרמטרים!$N$5,פרמטרים!$AF$3,IF(OR(AB49=פרמטרים!$N$4,T49=פרמטרים!$T$5),פרמטרים!$AF$4,פרמטרים!$AF$5))))))</f>
        <v/>
      </c>
      <c r="AI49" s="118"/>
      <c r="AJ49" s="121" t="str">
        <f t="shared" si="6"/>
        <v/>
      </c>
      <c r="AK49" s="118"/>
      <c r="AL49" s="122"/>
      <c r="AM49" s="122"/>
      <c r="AN49" s="123" t="str">
        <f t="shared" si="11"/>
        <v/>
      </c>
      <c r="AO49" s="118"/>
      <c r="AP49" s="124" t="str">
        <f t="shared" si="12"/>
        <v/>
      </c>
      <c r="AQ49" s="124"/>
      <c r="AR49" s="120"/>
      <c r="AS49" s="120"/>
      <c r="AT49" s="120"/>
      <c r="AU49" s="125"/>
      <c r="AV49" s="118"/>
      <c r="AW49" s="118"/>
      <c r="AX49" s="126" t="str">
        <f>IF(E49="","","כן")</f>
        <v/>
      </c>
      <c r="AY49" s="127" t="str">
        <f t="shared" si="13"/>
        <v/>
      </c>
      <c r="AZ49" s="127" t="str">
        <f t="shared" si="14"/>
        <v/>
      </c>
    </row>
    <row r="50" spans="1:52">
      <c r="A50" s="112" t="str">
        <f t="shared" si="9"/>
        <v>משרד המדע הטכנולוגיה והחלל</v>
      </c>
      <c r="B50" s="113" t="str">
        <f t="shared" si="10"/>
        <v>most</v>
      </c>
      <c r="C50" s="114">
        <v>45</v>
      </c>
      <c r="D50" s="114" t="str">
        <f>IF(E50="","",IF(סימול="","לא הוגדר שם משרד",CONCATENATE(סימול,".DB.",COUNTIF($B$5:B49,$B50)+1)))</f>
        <v>most.DB.45</v>
      </c>
      <c r="E50" s="130" t="s">
        <v>242</v>
      </c>
      <c r="F50" s="130" t="s">
        <v>242</v>
      </c>
      <c r="G50" s="117"/>
      <c r="H50" s="118" t="s">
        <v>64</v>
      </c>
      <c r="I50" s="117" t="s">
        <v>128</v>
      </c>
      <c r="J50" s="141" t="s">
        <v>243</v>
      </c>
      <c r="K50" s="117" t="s">
        <v>130</v>
      </c>
      <c r="L50" s="118"/>
      <c r="M50" s="117"/>
      <c r="N50" s="118"/>
      <c r="O50" s="117" t="s">
        <v>147</v>
      </c>
      <c r="P50" s="118"/>
      <c r="Q50" s="118" t="s">
        <v>148</v>
      </c>
      <c r="R50" s="118"/>
      <c r="S50" s="117" t="s">
        <v>130</v>
      </c>
      <c r="T50" s="117" t="s">
        <v>134</v>
      </c>
      <c r="U50" s="118"/>
      <c r="V50" s="117" t="s">
        <v>149</v>
      </c>
      <c r="W50" s="118"/>
      <c r="X50" s="120"/>
      <c r="Y50" s="117" t="s">
        <v>137</v>
      </c>
      <c r="Z50" s="118"/>
      <c r="AA50" s="117">
        <v>3</v>
      </c>
      <c r="AB50" s="117" t="s">
        <v>150</v>
      </c>
      <c r="AC50" s="118"/>
      <c r="AD50" s="117" t="str">
        <f>IF(E50="","",IF(T50=פרמטרים!$T$6,פרמטרים!$V$8,פרמטרים!$V$3))</f>
        <v>טרם החל</v>
      </c>
      <c r="AE50" s="118"/>
      <c r="AF50" s="121" t="str">
        <f>IF(E50="","",IF(AD50="הוחלט לא להנגיש",פרמטרים!$AF$7,IF(AD50="בוצע",פרמטרים!$AF$6,IF(OR('רשימת מאגרים'!O50=פרמטרים!$J$3,AND('רשימת מאגרים'!O50=פרמטרים!$J$4,'רשימת מאגרים'!M50&lt;&gt;"")),פרמטרים!$AF$3,IF(OR('רשימת מאגרים'!O50=פרמטרים!$J$4,AND('רשימת מאגרים'!O50=פרמטרים!$J$5,'רשימת מאגרים'!M50&lt;&gt;"")),פרמטרים!$AF$4,פרמטרים!$AF$5)))))</f>
        <v>נמוך</v>
      </c>
      <c r="AG50" s="118"/>
      <c r="AH50" s="121" t="str">
        <f>IF(E50="","",IF(AD50="הוחלט לא להנגיש",פרמטרים!$AF$7,IF(AD50="בוצע",פרמטרים!$AF$6,IF(T50=פרמטרים!$T$6,פרמטרים!$AF$7,IF(AB50=פרמטרים!$N$5,פרמטרים!$AF$3,IF(OR(AB50=פרמטרים!$N$4,T50=פרמטרים!$T$5),פרמטרים!$AF$4,פרמטרים!$AF$5))))))</f>
        <v>נמוך</v>
      </c>
      <c r="AI50" s="118"/>
      <c r="AJ50" s="121" t="str">
        <f t="shared" si="6"/>
        <v/>
      </c>
      <c r="AK50" s="118"/>
      <c r="AL50" s="122"/>
      <c r="AM50" s="122"/>
      <c r="AN50" s="123">
        <f t="shared" si="11"/>
        <v>0</v>
      </c>
      <c r="AO50" s="118"/>
      <c r="AP50" s="124" t="str">
        <f t="shared" si="12"/>
        <v>רבעונית</v>
      </c>
      <c r="AQ50" s="124"/>
      <c r="AR50" s="120"/>
      <c r="AS50" s="120">
        <v>44204</v>
      </c>
      <c r="AT50" s="120"/>
      <c r="AU50" s="125"/>
      <c r="AV50" s="118" t="s">
        <v>223</v>
      </c>
      <c r="AW50" s="118"/>
      <c r="AX50" s="126" t="str">
        <f>IF(E50="","","כן")</f>
        <v>כן</v>
      </c>
      <c r="AY50" s="127" t="str">
        <f t="shared" si="13"/>
        <v/>
      </c>
      <c r="AZ50" s="127" t="str">
        <f t="shared" si="14"/>
        <v/>
      </c>
    </row>
    <row r="51" spans="1:52" ht="28.5">
      <c r="A51" s="112" t="str">
        <f t="shared" si="9"/>
        <v>משרד המדע הטכנולוגיה והחלל</v>
      </c>
      <c r="B51" s="113" t="str">
        <f t="shared" si="10"/>
        <v>most</v>
      </c>
      <c r="C51" s="114">
        <v>46</v>
      </c>
      <c r="D51" s="114" t="str">
        <f>IF(E51="","",IF(סימול="","לא הוגדר שם משרד",CONCATENATE(סימול,".DB.",COUNTIF($B$5:B50,$B51)+1)))</f>
        <v>most.DB.46</v>
      </c>
      <c r="E51" s="130" t="s">
        <v>244</v>
      </c>
      <c r="F51" s="130" t="s">
        <v>244</v>
      </c>
      <c r="G51" s="117"/>
      <c r="H51" s="118" t="s">
        <v>65</v>
      </c>
      <c r="I51" s="117" t="s">
        <v>128</v>
      </c>
      <c r="J51" s="141" t="s">
        <v>245</v>
      </c>
      <c r="K51" s="117" t="s">
        <v>128</v>
      </c>
      <c r="L51" s="118" t="s">
        <v>577</v>
      </c>
      <c r="M51" s="117"/>
      <c r="N51" s="118"/>
      <c r="O51" s="117" t="s">
        <v>147</v>
      </c>
      <c r="P51" s="118"/>
      <c r="Q51" s="118" t="s">
        <v>148</v>
      </c>
      <c r="R51" s="118"/>
      <c r="S51" s="117" t="s">
        <v>128</v>
      </c>
      <c r="T51" s="117" t="s">
        <v>134</v>
      </c>
      <c r="U51" s="118"/>
      <c r="V51" s="117" t="s">
        <v>209</v>
      </c>
      <c r="W51" s="118"/>
      <c r="X51" s="120"/>
      <c r="Y51" s="117" t="s">
        <v>137</v>
      </c>
      <c r="Z51" s="118"/>
      <c r="AA51" s="117">
        <v>23</v>
      </c>
      <c r="AB51" s="117" t="s">
        <v>150</v>
      </c>
      <c r="AC51" s="118"/>
      <c r="AD51" s="117" t="s">
        <v>151</v>
      </c>
      <c r="AE51" s="118"/>
      <c r="AF51" s="121" t="str">
        <f>IF(E51="","",IF(AD51="הוחלט לא להנגיש",פרמטרים!$AF$7,IF(AD51="בוצע",פרמטרים!$AF$6,IF(OR('רשימת מאגרים'!O51=פרמטרים!$J$3,AND('רשימת מאגרים'!O51=פרמטרים!$J$4,'רשימת מאגרים'!M51&lt;&gt;"")),פרמטרים!$AF$3,IF(OR('רשימת מאגרים'!O51=פרמטרים!$J$4,AND('רשימת מאגרים'!O51=פרמטרים!$J$5,'רשימת מאגרים'!M51&lt;&gt;"")),פרמטרים!$AF$4,פרמטרים!$AF$5)))))</f>
        <v>הונגש</v>
      </c>
      <c r="AG51" s="118"/>
      <c r="AH51" s="121" t="str">
        <f>IF(E51="","",IF(AD51="הוחלט לא להנגיש",פרמטרים!$AF$7,IF(AD51="בוצע",פרמטרים!$AF$6,IF(T51=פרמטרים!$T$6,פרמטרים!$AF$7,IF(AB51=פרמטרים!$N$5,פרמטרים!$AF$3,IF(OR(AB51=פרמטרים!$N$4,T51=פרמטרים!$T$5),פרמטרים!$AF$4,פרמטרים!$AF$5))))))</f>
        <v>הונגש</v>
      </c>
      <c r="AI51" s="118"/>
      <c r="AJ51" s="121" t="str">
        <f t="shared" si="6"/>
        <v>כן</v>
      </c>
      <c r="AK51" s="118"/>
      <c r="AL51" s="122">
        <f>14 + 4</f>
        <v>18</v>
      </c>
      <c r="AM51" s="122"/>
      <c r="AN51" s="123">
        <f t="shared" si="11"/>
        <v>3600</v>
      </c>
      <c r="AO51" s="118"/>
      <c r="AP51" s="124" t="str">
        <f t="shared" si="12"/>
        <v>רבעונית</v>
      </c>
      <c r="AQ51" s="124"/>
      <c r="AR51" s="120"/>
      <c r="AS51" s="120">
        <v>43474</v>
      </c>
      <c r="AT51" s="120">
        <v>43780</v>
      </c>
      <c r="AU51" s="125"/>
      <c r="AV51" s="118" t="s">
        <v>161</v>
      </c>
      <c r="AW51" s="118"/>
      <c r="AX51" s="126" t="str">
        <f>IF(E51="","","כן")</f>
        <v>כן</v>
      </c>
      <c r="AY51" s="127" t="str">
        <f t="shared" si="13"/>
        <v/>
      </c>
      <c r="AZ51" s="127" t="str">
        <f t="shared" si="14"/>
        <v/>
      </c>
    </row>
    <row r="52" spans="1:52" hidden="1">
      <c r="A52" s="112" t="str">
        <f t="shared" si="9"/>
        <v>משרד המדע הטכנולוגיה והחלל</v>
      </c>
      <c r="B52" s="113" t="str">
        <f t="shared" si="10"/>
        <v>most</v>
      </c>
      <c r="C52" s="114">
        <v>47</v>
      </c>
      <c r="D52" s="114" t="str">
        <f>IF(E9="","",IF(סימול="","לא הוגדר שם משרד",CONCATENATE(סימול,".DB.",COUNTIF($B$5:B51,$B52)+1)))</f>
        <v>most.DB.47</v>
      </c>
      <c r="E52" s="140"/>
      <c r="F52" s="138"/>
      <c r="G52" s="117"/>
      <c r="H52" s="118"/>
      <c r="I52" s="117"/>
      <c r="J52" s="119"/>
      <c r="K52" s="117"/>
      <c r="L52" s="118"/>
      <c r="M52" s="117"/>
      <c r="N52" s="118"/>
      <c r="O52" s="117"/>
      <c r="P52" s="118"/>
      <c r="Q52" s="118"/>
      <c r="R52" s="118"/>
      <c r="S52" s="117"/>
      <c r="T52" s="117"/>
      <c r="U52" s="118"/>
      <c r="V52" s="117"/>
      <c r="W52" s="118"/>
      <c r="X52" s="120"/>
      <c r="Y52" s="117"/>
      <c r="Z52" s="118"/>
      <c r="AA52" s="117"/>
      <c r="AB52" s="117"/>
      <c r="AC52" s="118"/>
      <c r="AD52" s="117" t="str">
        <f>IF(E52="","",IF(T52=פרמטרים!$T$6,פרמטרים!$V$8,פרמטרים!$V$3))</f>
        <v/>
      </c>
      <c r="AE52" s="118"/>
      <c r="AF52" s="121" t="str">
        <f>IF(E52="","",IF(AD52="הוחלט לא להנגיש",פרמטרים!$AF$7,IF(AD52="בוצע",פרמטרים!$AF$6,IF(OR('רשימת מאגרים'!O52=פרמטרים!$J$3,AND('רשימת מאגרים'!O52=פרמטרים!$J$4,'רשימת מאגרים'!M52&lt;&gt;"")),פרמטרים!$AF$3,IF(OR('רשימת מאגרים'!O52=פרמטרים!$J$4,AND('רשימת מאגרים'!O52=פרמטרים!$J$5,'רשימת מאגרים'!M52&lt;&gt;"")),פרמטרים!$AF$4,פרמטרים!$AF$5)))))</f>
        <v/>
      </c>
      <c r="AG52" s="118"/>
      <c r="AH52" s="121" t="str">
        <f>IF(E52="","",IF(AD52="הוחלט לא להנגיש",פרמטרים!$AF$7,IF(AD52="בוצע",פרמטרים!$AF$6,IF(T52=פרמטרים!$T$6,פרמטרים!$AF$7,IF(AB52=פרמטרים!$N$5,פרמטרים!$AF$3,IF(OR(AB52=פרמטרים!$N$4,T52=פרמטרים!$T$5),פרמטרים!$AF$4,פרמטרים!$AF$5))))))</f>
        <v/>
      </c>
      <c r="AI52" s="118"/>
      <c r="AJ52" s="121" t="str">
        <f t="shared" si="6"/>
        <v/>
      </c>
      <c r="AK52" s="118"/>
      <c r="AL52" s="122">
        <f>14 + 4</f>
        <v>18</v>
      </c>
      <c r="AM52" s="122"/>
      <c r="AN52" s="123" t="str">
        <f t="shared" si="11"/>
        <v/>
      </c>
      <c r="AO52" s="118"/>
      <c r="AP52" s="124" t="str">
        <f t="shared" si="12"/>
        <v/>
      </c>
      <c r="AQ52" s="124"/>
      <c r="AR52" s="120"/>
      <c r="AS52" s="120"/>
      <c r="AT52" s="120"/>
      <c r="AU52" s="125"/>
      <c r="AV52" s="118"/>
      <c r="AW52" s="118"/>
      <c r="AX52" s="126" t="str">
        <f>IF(E9="","","כן")</f>
        <v>כן</v>
      </c>
      <c r="AY52" s="127" t="str">
        <f t="shared" si="13"/>
        <v/>
      </c>
      <c r="AZ52" s="127" t="str">
        <f t="shared" si="14"/>
        <v/>
      </c>
    </row>
    <row r="53" spans="1:52" ht="256.5">
      <c r="A53" s="112" t="str">
        <f t="shared" si="9"/>
        <v>משרד המדע הטכנולוגיה והחלל</v>
      </c>
      <c r="B53" s="113" t="str">
        <f t="shared" si="10"/>
        <v>most</v>
      </c>
      <c r="C53" s="114">
        <v>48</v>
      </c>
      <c r="D53" s="114" t="str">
        <f>IF(E53="","",IF(סימול="","לא הוגדר שם משרד",CONCATENATE(סימול,".DB.",COUNTIF($B$5:B52,$B53)+1)))</f>
        <v>most.DB.48</v>
      </c>
      <c r="E53" s="132" t="s">
        <v>246</v>
      </c>
      <c r="F53" s="130" t="s">
        <v>246</v>
      </c>
      <c r="G53" s="117">
        <v>2018</v>
      </c>
      <c r="H53" s="118" t="s">
        <v>61</v>
      </c>
      <c r="I53" s="117" t="s">
        <v>128</v>
      </c>
      <c r="J53" s="118" t="s">
        <v>247</v>
      </c>
      <c r="K53" s="117" t="s">
        <v>128</v>
      </c>
      <c r="L53" s="118" t="s">
        <v>248</v>
      </c>
      <c r="M53" s="117"/>
      <c r="N53" s="118"/>
      <c r="O53" s="117" t="s">
        <v>147</v>
      </c>
      <c r="P53" s="118"/>
      <c r="Q53" s="118" t="s">
        <v>148</v>
      </c>
      <c r="R53" s="118"/>
      <c r="S53" s="117" t="s">
        <v>130</v>
      </c>
      <c r="T53" s="117" t="s">
        <v>134</v>
      </c>
      <c r="U53" s="118"/>
      <c r="V53" s="117" t="s">
        <v>209</v>
      </c>
      <c r="W53" s="118"/>
      <c r="X53" s="120"/>
      <c r="Y53" s="117" t="s">
        <v>249</v>
      </c>
      <c r="Z53" s="118"/>
      <c r="AA53" s="117">
        <v>157</v>
      </c>
      <c r="AB53" s="117" t="s">
        <v>150</v>
      </c>
      <c r="AC53" s="118"/>
      <c r="AD53" s="117" t="s">
        <v>151</v>
      </c>
      <c r="AE53" s="118"/>
      <c r="AF53" s="121" t="s">
        <v>250</v>
      </c>
      <c r="AG53" s="118"/>
      <c r="AH53" s="121" t="str">
        <f>IF(E53="","",IF(AD53="הוחלט לא להנגיש",פרמטרים!$AF$7,IF(AD53="בוצע",פרמטרים!$AF$6,IF(T53=פרמטרים!$T$6,פרמטרים!$AF$7,IF(AB53=פרמטרים!$N$5,פרמטרים!$AF$3,IF(OR(AB53=פרמטרים!$N$4,T53=פרמטרים!$T$5),פרמטרים!$AF$4,פרמטרים!$AF$5))))))</f>
        <v>הונגש</v>
      </c>
      <c r="AI53" s="118"/>
      <c r="AJ53" s="121" t="s">
        <v>130</v>
      </c>
      <c r="AK53" s="118"/>
      <c r="AL53" s="122">
        <v>27</v>
      </c>
      <c r="AM53" s="122"/>
      <c r="AN53" s="123">
        <f t="shared" si="11"/>
        <v>5400</v>
      </c>
      <c r="AO53" s="118"/>
      <c r="AP53" s="124" t="str">
        <f t="shared" si="12"/>
        <v>שנתית</v>
      </c>
      <c r="AQ53" s="124"/>
      <c r="AR53" s="120"/>
      <c r="AS53" s="120">
        <v>43252</v>
      </c>
      <c r="AT53" s="120">
        <v>43235</v>
      </c>
      <c r="AU53" s="125"/>
      <c r="AV53" s="118" t="s">
        <v>251</v>
      </c>
      <c r="AW53" s="118"/>
      <c r="AX53" s="126" t="str">
        <f t="shared" ref="AX53:AX84" si="16">IF(E53="","","כן")</f>
        <v>כן</v>
      </c>
      <c r="AY53" s="127" t="str">
        <f t="shared" si="13"/>
        <v/>
      </c>
      <c r="AZ53" s="127" t="str">
        <f t="shared" si="14"/>
        <v/>
      </c>
    </row>
    <row r="54" spans="1:52" ht="85.5">
      <c r="A54" s="112" t="str">
        <f t="shared" si="9"/>
        <v>משרד המדע הטכנולוגיה והחלל</v>
      </c>
      <c r="B54" s="113" t="str">
        <f t="shared" si="10"/>
        <v>most</v>
      </c>
      <c r="C54" s="114">
        <v>49</v>
      </c>
      <c r="D54" s="114" t="str">
        <f>IF(E54="","",IF(סימול="","לא הוגדר שם משרד",CONCATENATE(סימול,".DB.",COUNTIF($B$5:B53,$B54)+1)))</f>
        <v>most.DB.49</v>
      </c>
      <c r="E54" s="132" t="s">
        <v>252</v>
      </c>
      <c r="F54" s="130" t="s">
        <v>252</v>
      </c>
      <c r="G54" s="117"/>
      <c r="H54" s="118" t="s">
        <v>61</v>
      </c>
      <c r="I54" s="117" t="s">
        <v>128</v>
      </c>
      <c r="J54" s="118" t="s">
        <v>253</v>
      </c>
      <c r="K54" s="117" t="s">
        <v>128</v>
      </c>
      <c r="L54" s="118" t="s">
        <v>254</v>
      </c>
      <c r="M54" s="117"/>
      <c r="N54" s="118"/>
      <c r="O54" s="117" t="s">
        <v>147</v>
      </c>
      <c r="P54" s="118"/>
      <c r="Q54" s="118" t="s">
        <v>148</v>
      </c>
      <c r="R54" s="118"/>
      <c r="S54" s="117" t="s">
        <v>130</v>
      </c>
      <c r="T54" s="117" t="s">
        <v>134</v>
      </c>
      <c r="U54" s="118"/>
      <c r="V54" s="117" t="s">
        <v>209</v>
      </c>
      <c r="W54" s="118"/>
      <c r="X54" s="120"/>
      <c r="Y54" s="117" t="s">
        <v>137</v>
      </c>
      <c r="Z54" s="118"/>
      <c r="AA54" s="117">
        <v>20</v>
      </c>
      <c r="AB54" s="117" t="s">
        <v>150</v>
      </c>
      <c r="AC54" s="118"/>
      <c r="AD54" s="117" t="s">
        <v>151</v>
      </c>
      <c r="AE54" s="118"/>
      <c r="AF54" s="121" t="s">
        <v>250</v>
      </c>
      <c r="AG54" s="118"/>
      <c r="AH54" s="121" t="str">
        <f>IF(E54="","",IF(AD54="הוחלט לא להנגיש",פרמטרים!$AF$7,IF(AD54="בוצע",פרמטרים!$AF$6,IF(T54=פרמטרים!$T$6,פרמטרים!$AF$7,IF(AB54=פרמטרים!$N$5,פרמטרים!$AF$3,IF(OR(AB54=פרמטרים!$N$4,T54=פרמטרים!$T$5),פרמטרים!$AF$4,פרמטרים!$AF$5))))))</f>
        <v>הונגש</v>
      </c>
      <c r="AI54" s="118"/>
      <c r="AJ54" s="121" t="str">
        <f t="shared" si="6"/>
        <v/>
      </c>
      <c r="AK54" s="118"/>
      <c r="AL54" s="122">
        <v>18</v>
      </c>
      <c r="AM54" s="122"/>
      <c r="AN54" s="123">
        <f t="shared" si="11"/>
        <v>3600</v>
      </c>
      <c r="AO54" s="118"/>
      <c r="AP54" s="124" t="str">
        <f t="shared" si="12"/>
        <v>רבעונית</v>
      </c>
      <c r="AQ54" s="124"/>
      <c r="AR54" s="120"/>
      <c r="AS54" s="120">
        <v>43242</v>
      </c>
      <c r="AT54" s="120">
        <v>43242</v>
      </c>
      <c r="AU54" s="125"/>
      <c r="AV54" s="118" t="s">
        <v>251</v>
      </c>
      <c r="AW54" s="118"/>
      <c r="AX54" s="126" t="str">
        <f t="shared" si="16"/>
        <v>כן</v>
      </c>
      <c r="AY54" s="127" t="str">
        <f t="shared" si="13"/>
        <v/>
      </c>
      <c r="AZ54" s="127" t="str">
        <f t="shared" si="14"/>
        <v/>
      </c>
    </row>
    <row r="55" spans="1:52" ht="57">
      <c r="A55" s="112" t="str">
        <f t="shared" si="9"/>
        <v>משרד המדע הטכנולוגיה והחלל</v>
      </c>
      <c r="B55" s="113" t="str">
        <f t="shared" si="10"/>
        <v>most</v>
      </c>
      <c r="C55" s="114">
        <v>50</v>
      </c>
      <c r="D55" s="114" t="str">
        <f>IF(E55="","",IF(סימול="","לא הוגדר שם משרד",CONCATENATE(סימול,".DB.",COUNTIF($B$5:B54,$B55)+1)))</f>
        <v>most.DB.50</v>
      </c>
      <c r="E55" s="132" t="s">
        <v>255</v>
      </c>
      <c r="F55" s="138" t="s">
        <v>255</v>
      </c>
      <c r="G55" s="117"/>
      <c r="H55" s="118" t="s">
        <v>61</v>
      </c>
      <c r="I55" s="117" t="s">
        <v>128</v>
      </c>
      <c r="J55" s="118" t="s">
        <v>253</v>
      </c>
      <c r="K55" s="117" t="s">
        <v>128</v>
      </c>
      <c r="L55" s="118" t="s">
        <v>256</v>
      </c>
      <c r="M55" s="117"/>
      <c r="N55" s="118"/>
      <c r="O55" s="117" t="s">
        <v>147</v>
      </c>
      <c r="P55" s="118"/>
      <c r="Q55" s="118" t="s">
        <v>148</v>
      </c>
      <c r="R55" s="118"/>
      <c r="S55" s="117" t="s">
        <v>130</v>
      </c>
      <c r="T55" s="117" t="s">
        <v>134</v>
      </c>
      <c r="U55" s="118"/>
      <c r="V55" s="117" t="s">
        <v>209</v>
      </c>
      <c r="W55" s="118"/>
      <c r="X55" s="120"/>
      <c r="Y55" s="117" t="s">
        <v>137</v>
      </c>
      <c r="Z55" s="118"/>
      <c r="AA55" s="117">
        <v>10</v>
      </c>
      <c r="AB55" s="117" t="s">
        <v>150</v>
      </c>
      <c r="AC55" s="118"/>
      <c r="AD55" s="117" t="s">
        <v>151</v>
      </c>
      <c r="AE55" s="118"/>
      <c r="AF55" s="121" t="str">
        <f>IF(E55="","",IF(AD55="הוחלט לא להנגיש",פרמטרים!$AF$7,IF(AD55="בוצע",פרמטרים!$AF$6,IF(OR('רשימת מאגרים'!O55=פרמטרים!$J$3,AND('רשימת מאגרים'!O55=פרמטרים!$J$4,'רשימת מאגרים'!M55&lt;&gt;"")),פרמטרים!$AF$3,IF(OR('רשימת מאגרים'!O55=פרמטרים!$J$4,AND('רשימת מאגרים'!O55=פרמטרים!$J$5,'רשימת מאגרים'!M55&lt;&gt;"")),פרמטרים!$AF$4,פרמטרים!$AF$5)))))</f>
        <v>הונגש</v>
      </c>
      <c r="AG55" s="118"/>
      <c r="AH55" s="121" t="str">
        <f>IF(E55="","",IF(AD55="הוחלט לא להנגיש",פרמטרים!$AF$7,IF(AD55="בוצע",פרמטרים!$AF$6,IF(T55=פרמטרים!$T$6,פרמטרים!$AF$7,IF(AB55=פרמטרים!$N$5,פרמטרים!$AF$3,IF(OR(AB55=פרמטרים!$N$4,T55=פרמטרים!$T$5),פרמטרים!$AF$4,פרמטרים!$AF$5))))))</f>
        <v>הונגש</v>
      </c>
      <c r="AI55" s="118"/>
      <c r="AJ55" s="121" t="s">
        <v>130</v>
      </c>
      <c r="AK55" s="118"/>
      <c r="AL55" s="122">
        <v>18</v>
      </c>
      <c r="AM55" s="122"/>
      <c r="AN55" s="123">
        <f t="shared" si="11"/>
        <v>3600</v>
      </c>
      <c r="AO55" s="118"/>
      <c r="AP55" s="124" t="str">
        <f t="shared" si="12"/>
        <v>רבעונית</v>
      </c>
      <c r="AQ55" s="124"/>
      <c r="AR55" s="120"/>
      <c r="AS55" s="120">
        <v>43242</v>
      </c>
      <c r="AT55" s="120">
        <v>43242</v>
      </c>
      <c r="AU55" s="125"/>
      <c r="AV55" s="118" t="s">
        <v>251</v>
      </c>
      <c r="AW55" s="118"/>
      <c r="AX55" s="126" t="str">
        <f t="shared" si="16"/>
        <v>כן</v>
      </c>
      <c r="AY55" s="127" t="str">
        <f t="shared" si="13"/>
        <v/>
      </c>
      <c r="AZ55" s="127" t="str">
        <f t="shared" si="14"/>
        <v/>
      </c>
    </row>
    <row r="56" spans="1:52" ht="85.5">
      <c r="A56" s="112" t="str">
        <f t="shared" si="9"/>
        <v>משרד המדע הטכנולוגיה והחלל</v>
      </c>
      <c r="B56" s="113" t="str">
        <f t="shared" si="10"/>
        <v>most</v>
      </c>
      <c r="C56" s="114">
        <v>51</v>
      </c>
      <c r="D56" s="114" t="str">
        <f>IF(E56="","",IF(סימול="","לא הוגדר שם משרד",CONCATENATE(סימול,".DB.",COUNTIF($B$5:B55,$B56)+1)))</f>
        <v>most.DB.51</v>
      </c>
      <c r="E56" s="132" t="s">
        <v>257</v>
      </c>
      <c r="F56" s="130" t="s">
        <v>257</v>
      </c>
      <c r="G56" s="117"/>
      <c r="H56" s="118" t="s">
        <v>61</v>
      </c>
      <c r="I56" s="117" t="s">
        <v>128</v>
      </c>
      <c r="J56" s="118" t="s">
        <v>253</v>
      </c>
      <c r="K56" s="117" t="s">
        <v>128</v>
      </c>
      <c r="L56" s="118" t="s">
        <v>258</v>
      </c>
      <c r="M56" s="117"/>
      <c r="N56" s="118"/>
      <c r="O56" s="117" t="s">
        <v>147</v>
      </c>
      <c r="P56" s="118"/>
      <c r="Q56" s="118" t="s">
        <v>148</v>
      </c>
      <c r="R56" s="118"/>
      <c r="S56" s="117" t="s">
        <v>130</v>
      </c>
      <c r="T56" s="117" t="s">
        <v>134</v>
      </c>
      <c r="U56" s="118"/>
      <c r="V56" s="117" t="s">
        <v>209</v>
      </c>
      <c r="W56" s="118"/>
      <c r="X56" s="120"/>
      <c r="Y56" s="117" t="s">
        <v>137</v>
      </c>
      <c r="Z56" s="118"/>
      <c r="AA56" s="117">
        <v>1548</v>
      </c>
      <c r="AB56" s="117" t="s">
        <v>150</v>
      </c>
      <c r="AC56" s="118"/>
      <c r="AD56" s="117" t="s">
        <v>151</v>
      </c>
      <c r="AE56" s="118"/>
      <c r="AF56" s="121" t="str">
        <f>IF(E56="","",IF(AD56="הוחלט לא להנגיש",פרמטרים!$AF$7,IF(AD56="בוצע",פרמטרים!$AF$6,IF(OR('רשימת מאגרים'!O56=פרמטרים!$J$3,AND('רשימת מאגרים'!O56=פרמטרים!$J$4,'רשימת מאגרים'!M56&lt;&gt;"")),פרמטרים!$AF$3,IF(OR('רשימת מאגרים'!O56=פרמטרים!$J$4,AND('רשימת מאגרים'!O56=פרמטרים!$J$5,'רשימת מאגרים'!M56&lt;&gt;"")),פרמטרים!$AF$4,פרמטרים!$AF$5)))))</f>
        <v>הונגש</v>
      </c>
      <c r="AG56" s="118"/>
      <c r="AH56" s="121" t="str">
        <f>IF(E56="","",IF(AD56="הוחלט לא להנגיש",פרמטרים!$AF$7,IF(AD56="בוצע",פרמטרים!$AF$6,IF(T56=פרמטרים!$T$6,פרמטרים!$AF$7,IF(AB56=פרמטרים!$N$5,פרמטרים!$AF$3,IF(OR(AB56=פרמטרים!$N$4,T56=פרמטרים!$T$5),פרמטרים!$AF$4,פרמטרים!$AF$5))))))</f>
        <v>הונגש</v>
      </c>
      <c r="AI56" s="118"/>
      <c r="AJ56" s="121" t="s">
        <v>130</v>
      </c>
      <c r="AK56" s="118"/>
      <c r="AL56" s="122">
        <v>36</v>
      </c>
      <c r="AM56" s="122"/>
      <c r="AN56" s="123">
        <f t="shared" si="11"/>
        <v>7200</v>
      </c>
      <c r="AO56" s="118"/>
      <c r="AP56" s="124" t="str">
        <f t="shared" si="12"/>
        <v>רבעונית</v>
      </c>
      <c r="AQ56" s="124"/>
      <c r="AR56" s="120"/>
      <c r="AS56" s="120">
        <v>43242</v>
      </c>
      <c r="AT56" s="120">
        <v>43242</v>
      </c>
      <c r="AU56" s="125"/>
      <c r="AV56" s="118" t="s">
        <v>251</v>
      </c>
      <c r="AW56" s="118"/>
      <c r="AX56" s="126" t="str">
        <f t="shared" si="16"/>
        <v>כן</v>
      </c>
      <c r="AY56" s="127" t="str">
        <f t="shared" si="13"/>
        <v/>
      </c>
      <c r="AZ56" s="127" t="str">
        <f t="shared" si="14"/>
        <v/>
      </c>
    </row>
    <row r="57" spans="1:52" ht="57">
      <c r="A57" s="112" t="str">
        <f t="shared" si="9"/>
        <v>משרד המדע הטכנולוגיה והחלל</v>
      </c>
      <c r="B57" s="113" t="str">
        <f t="shared" si="10"/>
        <v>most</v>
      </c>
      <c r="C57" s="114">
        <v>52</v>
      </c>
      <c r="D57" s="114" t="str">
        <f>IF(E57="","",IF(סימול="","לא הוגדר שם משרד",CONCATENATE(סימול,".DB.",COUNTIF($B$5:B56,$B57)+1)))</f>
        <v>most.DB.52</v>
      </c>
      <c r="E57" s="130" t="s">
        <v>569</v>
      </c>
      <c r="F57" s="138" t="s">
        <v>569</v>
      </c>
      <c r="G57" s="157" t="s">
        <v>570</v>
      </c>
      <c r="H57" s="118" t="s">
        <v>64</v>
      </c>
      <c r="I57" s="117" t="s">
        <v>128</v>
      </c>
      <c r="J57" s="118" t="s">
        <v>571</v>
      </c>
      <c r="K57" s="117" t="s">
        <v>128</v>
      </c>
      <c r="L57" s="118" t="s">
        <v>573</v>
      </c>
      <c r="M57" s="117"/>
      <c r="N57" s="118"/>
      <c r="O57" s="117" t="s">
        <v>131</v>
      </c>
      <c r="P57" s="118"/>
      <c r="Q57" s="118" t="s">
        <v>148</v>
      </c>
      <c r="R57" s="118"/>
      <c r="S57" s="117" t="s">
        <v>130</v>
      </c>
      <c r="T57" s="117" t="s">
        <v>134</v>
      </c>
      <c r="U57" s="118"/>
      <c r="V57" s="117" t="s">
        <v>149</v>
      </c>
      <c r="W57" s="118"/>
      <c r="X57" s="120"/>
      <c r="Y57" s="117" t="s">
        <v>249</v>
      </c>
      <c r="Z57" s="118"/>
      <c r="AA57" s="117">
        <v>17</v>
      </c>
      <c r="AB57" s="117" t="s">
        <v>150</v>
      </c>
      <c r="AC57" s="118"/>
      <c r="AD57" s="117" t="s">
        <v>151</v>
      </c>
      <c r="AE57" s="118"/>
      <c r="AF57" s="121" t="str">
        <f>IF(E57="","",IF(AD57="הוחלט לא להנגיש",פרמטרים!$AF$7,IF(AD57="בוצע",פרמטרים!$AF$6,IF(OR('רשימת מאגרים'!O57=פרמטרים!$J$3,AND('רשימת מאגרים'!O57=פרמטרים!$J$4,'רשימת מאגרים'!M57&lt;&gt;"")),פרמטרים!$AF$3,IF(OR('רשימת מאגרים'!O57=פרמטרים!$J$4,AND('רשימת מאגרים'!O57=פרמטרים!$J$5,'רשימת מאגרים'!M57&lt;&gt;"")),פרמטרים!$AF$4,פרמטרים!$AF$5)))))</f>
        <v>הונגש</v>
      </c>
      <c r="AG57" s="118"/>
      <c r="AH57" s="121" t="str">
        <f>IF(E57="","",IF(AD57="הוחלט לא להנגיש",פרמטרים!$AF$7,IF(AD57="בוצע",פרמטרים!$AF$6,IF(T57=פרמטרים!$T$6,פרמטרים!$AF$7,IF(AB57=פרמטרים!$N$5,פרמטרים!$AF$3,IF(OR(AB57=פרמטרים!$N$4,T57=פרמטרים!$T$5),פרמטרים!$AF$4,פרמטרים!$AF$5))))))</f>
        <v>הונגש</v>
      </c>
      <c r="AI57" s="118"/>
      <c r="AJ57" s="121" t="str">
        <f t="shared" si="6"/>
        <v/>
      </c>
      <c r="AK57" s="118"/>
      <c r="AL57" s="122">
        <v>18</v>
      </c>
      <c r="AM57" s="122"/>
      <c r="AN57" s="123">
        <f t="shared" si="11"/>
        <v>3600</v>
      </c>
      <c r="AO57" s="118"/>
      <c r="AP57" s="124" t="str">
        <f t="shared" si="12"/>
        <v>שנתית</v>
      </c>
      <c r="AQ57" s="124"/>
      <c r="AR57" s="120"/>
      <c r="AS57" s="120">
        <v>43830</v>
      </c>
      <c r="AT57" s="120">
        <v>43669</v>
      </c>
      <c r="AU57" s="125"/>
      <c r="AV57" s="118" t="s">
        <v>223</v>
      </c>
      <c r="AW57" s="118"/>
      <c r="AX57" s="126" t="str">
        <f t="shared" si="16"/>
        <v>כן</v>
      </c>
      <c r="AY57" s="127" t="str">
        <f t="shared" si="13"/>
        <v/>
      </c>
      <c r="AZ57" s="127" t="str">
        <f t="shared" si="14"/>
        <v/>
      </c>
    </row>
    <row r="58" spans="1:52" hidden="1">
      <c r="A58" s="112" t="str">
        <f t="shared" si="9"/>
        <v>משרד המדע הטכנולוגיה והחלל</v>
      </c>
      <c r="B58" s="113" t="str">
        <f t="shared" si="10"/>
        <v>most</v>
      </c>
      <c r="C58" s="114">
        <v>53</v>
      </c>
      <c r="D58" s="114" t="str">
        <f>IF(E58="","",IF(סימול="","לא הוגדר שם משרד",CONCATENATE(סימול,".DB.",COUNTIF($B$5:B57,$B58)+1)))</f>
        <v/>
      </c>
      <c r="E58" s="130"/>
      <c r="F58" s="138"/>
      <c r="G58" s="117"/>
      <c r="H58" s="118"/>
      <c r="I58" s="117"/>
      <c r="J58" s="119"/>
      <c r="K58" s="117"/>
      <c r="L58" s="118"/>
      <c r="M58" s="117"/>
      <c r="N58" s="118"/>
      <c r="O58" s="117"/>
      <c r="P58" s="118"/>
      <c r="Q58" s="118"/>
      <c r="R58" s="118"/>
      <c r="S58" s="117"/>
      <c r="T58" s="117"/>
      <c r="U58" s="118"/>
      <c r="V58" s="117"/>
      <c r="W58" s="118"/>
      <c r="X58" s="120"/>
      <c r="Y58" s="117"/>
      <c r="Z58" s="118"/>
      <c r="AA58" s="117"/>
      <c r="AB58" s="117"/>
      <c r="AC58" s="118"/>
      <c r="AD58" s="117" t="str">
        <f>IF(E58="","",IF(T58=פרמטרים!$T$6,פרמטרים!$V$8,פרמטרים!$V$3))</f>
        <v/>
      </c>
      <c r="AE58" s="118"/>
      <c r="AF58" s="121" t="str">
        <f>IF(E58="","",IF(AD58="הוחלט לא להנגיש",פרמטרים!$AF$7,IF(AD58="בוצע",פרמטרים!$AF$6,IF(OR('רשימת מאגרים'!O58=פרמטרים!$J$3,AND('רשימת מאגרים'!O58=פרמטרים!$J$4,'רשימת מאגרים'!M58&lt;&gt;"")),פרמטרים!$AF$3,IF(OR('רשימת מאגרים'!O58=פרמטרים!$J$4,AND('רשימת מאגרים'!O58=פרמטרים!$J$5,'רשימת מאגרים'!M58&lt;&gt;"")),פרמטרים!$AF$4,פרמטרים!$AF$5)))))</f>
        <v/>
      </c>
      <c r="AG58" s="118"/>
      <c r="AH58" s="121" t="str">
        <f>IF(E58="","",IF(AD58="הוחלט לא להנגיש",פרמטרים!$AF$7,IF(AD58="בוצע",פרמטרים!$AF$6,IF(T58=פרמטרים!$T$6,פרמטרים!$AF$7,IF(AB58=פרמטרים!$N$5,פרמטרים!$AF$3,IF(OR(AB58=פרמטרים!$N$4,T58=פרמטרים!$T$5),פרמטרים!$AF$4,פרמטרים!$AF$5))))))</f>
        <v/>
      </c>
      <c r="AI58" s="118"/>
      <c r="AJ58" s="121" t="str">
        <f t="shared" si="6"/>
        <v/>
      </c>
      <c r="AK58" s="118"/>
      <c r="AL58" s="122"/>
      <c r="AM58" s="122"/>
      <c r="AN58" s="123" t="str">
        <f t="shared" si="11"/>
        <v/>
      </c>
      <c r="AO58" s="118"/>
      <c r="AP58" s="124" t="str">
        <f t="shared" si="12"/>
        <v/>
      </c>
      <c r="AQ58" s="124"/>
      <c r="AR58" s="120"/>
      <c r="AS58" s="120"/>
      <c r="AT58" s="120"/>
      <c r="AU58" s="125"/>
      <c r="AV58" s="118"/>
      <c r="AW58" s="118"/>
      <c r="AX58" s="126" t="str">
        <f t="shared" si="16"/>
        <v/>
      </c>
      <c r="AY58" s="127" t="str">
        <f t="shared" si="13"/>
        <v/>
      </c>
      <c r="AZ58" s="127" t="str">
        <f t="shared" si="14"/>
        <v/>
      </c>
    </row>
    <row r="59" spans="1:52" hidden="1">
      <c r="A59" s="112" t="str">
        <f t="shared" si="9"/>
        <v>משרד המדע הטכנולוגיה והחלל</v>
      </c>
      <c r="B59" s="113" t="str">
        <f t="shared" si="10"/>
        <v>most</v>
      </c>
      <c r="C59" s="114">
        <v>54</v>
      </c>
      <c r="D59" s="114" t="str">
        <f>IF(E59="","",IF(סימול="","לא הוגדר שם משרד",CONCATENATE(סימול,".DB.",COUNTIF($B$5:B58,$B59)+1)))</f>
        <v/>
      </c>
      <c r="E59" s="130"/>
      <c r="F59" s="138"/>
      <c r="G59" s="117"/>
      <c r="H59" s="118"/>
      <c r="I59" s="117"/>
      <c r="J59" s="119"/>
      <c r="K59" s="117"/>
      <c r="L59" s="118"/>
      <c r="M59" s="117"/>
      <c r="N59" s="118"/>
      <c r="O59" s="117"/>
      <c r="P59" s="118"/>
      <c r="Q59" s="118"/>
      <c r="R59" s="118"/>
      <c r="S59" s="117"/>
      <c r="T59" s="117"/>
      <c r="U59" s="118"/>
      <c r="V59" s="117"/>
      <c r="W59" s="118"/>
      <c r="X59" s="120"/>
      <c r="Y59" s="117"/>
      <c r="Z59" s="118"/>
      <c r="AA59" s="117"/>
      <c r="AB59" s="117"/>
      <c r="AC59" s="118"/>
      <c r="AD59" s="117" t="str">
        <f>IF(E59="","",IF(T59=פרמטרים!$T$6,פרמטרים!$V$8,פרמטרים!$V$3))</f>
        <v/>
      </c>
      <c r="AE59" s="118"/>
      <c r="AF59" s="121" t="str">
        <f>IF(E59="","",IF(AD59="הוחלט לא להנגיש",פרמטרים!$AF$7,IF(AD59="בוצע",פרמטרים!$AF$6,IF(OR('רשימת מאגרים'!O59=פרמטרים!$J$3,AND('רשימת מאגרים'!O59=פרמטרים!$J$4,'רשימת מאגרים'!M59&lt;&gt;"")),פרמטרים!$AF$3,IF(OR('רשימת מאגרים'!O59=פרמטרים!$J$4,AND('רשימת מאגרים'!O59=פרמטרים!$J$5,'רשימת מאגרים'!M59&lt;&gt;"")),פרמטרים!$AF$4,פרמטרים!$AF$5)))))</f>
        <v/>
      </c>
      <c r="AG59" s="118"/>
      <c r="AH59" s="121" t="str">
        <f>IF(E59="","",IF(AD59="הוחלט לא להנגיש",פרמטרים!$AF$7,IF(AD59="בוצע",פרמטרים!$AF$6,IF(T59=פרמטרים!$T$6,פרמטרים!$AF$7,IF(AB59=פרמטרים!$N$5,פרמטרים!$AF$3,IF(OR(AB59=פרמטרים!$N$4,T59=פרמטרים!$T$5),פרמטרים!$AF$4,פרמטרים!$AF$5))))))</f>
        <v/>
      </c>
      <c r="AI59" s="118"/>
      <c r="AJ59" s="121" t="str">
        <f t="shared" si="6"/>
        <v/>
      </c>
      <c r="AK59" s="118"/>
      <c r="AL59" s="122"/>
      <c r="AM59" s="122"/>
      <c r="AN59" s="123" t="str">
        <f t="shared" si="11"/>
        <v/>
      </c>
      <c r="AO59" s="118"/>
      <c r="AP59" s="124" t="str">
        <f t="shared" si="12"/>
        <v/>
      </c>
      <c r="AQ59" s="124"/>
      <c r="AR59" s="120"/>
      <c r="AS59" s="120"/>
      <c r="AT59" s="120"/>
      <c r="AU59" s="125"/>
      <c r="AV59" s="118"/>
      <c r="AW59" s="118"/>
      <c r="AX59" s="126" t="str">
        <f t="shared" si="16"/>
        <v/>
      </c>
      <c r="AY59" s="127" t="str">
        <f t="shared" si="13"/>
        <v/>
      </c>
      <c r="AZ59" s="127" t="str">
        <f t="shared" si="14"/>
        <v/>
      </c>
    </row>
    <row r="60" spans="1:52" hidden="1">
      <c r="A60" s="112" t="str">
        <f t="shared" si="9"/>
        <v>משרד המדע הטכנולוגיה והחלל</v>
      </c>
      <c r="B60" s="113" t="str">
        <f t="shared" si="10"/>
        <v>most</v>
      </c>
      <c r="C60" s="114">
        <v>55</v>
      </c>
      <c r="D60" s="114" t="str">
        <f>IF(E60="","",IF(סימול="","לא הוגדר שם משרד",CONCATENATE(סימול,".DB.",COUNTIF($B$5:B59,$B60)+1)))</f>
        <v/>
      </c>
      <c r="E60" s="130"/>
      <c r="F60" s="138"/>
      <c r="G60" s="117"/>
      <c r="H60" s="118"/>
      <c r="I60" s="117"/>
      <c r="J60" s="119"/>
      <c r="K60" s="117"/>
      <c r="L60" s="118"/>
      <c r="M60" s="117"/>
      <c r="N60" s="118"/>
      <c r="O60" s="117"/>
      <c r="P60" s="118"/>
      <c r="Q60" s="118"/>
      <c r="R60" s="118"/>
      <c r="S60" s="117"/>
      <c r="T60" s="117"/>
      <c r="U60" s="118"/>
      <c r="V60" s="117"/>
      <c r="W60" s="118"/>
      <c r="X60" s="120"/>
      <c r="Y60" s="117"/>
      <c r="Z60" s="118"/>
      <c r="AA60" s="117"/>
      <c r="AB60" s="117"/>
      <c r="AC60" s="118"/>
      <c r="AD60" s="117" t="str">
        <f>IF(E60="","",IF(T60=פרמטרים!$T$6,פרמטרים!$V$8,פרמטרים!$V$3))</f>
        <v/>
      </c>
      <c r="AE60" s="118"/>
      <c r="AF60" s="121" t="str">
        <f>IF(E60="","",IF(AD60="הוחלט לא להנגיש",פרמטרים!$AF$7,IF(AD60="בוצע",פרמטרים!$AF$6,IF(OR('רשימת מאגרים'!O60=פרמטרים!$J$3,AND('רשימת מאגרים'!O60=פרמטרים!$J$4,'רשימת מאגרים'!M60&lt;&gt;"")),פרמטרים!$AF$3,IF(OR('רשימת מאגרים'!O60=פרמטרים!$J$4,AND('רשימת מאגרים'!O60=פרמטרים!$J$5,'רשימת מאגרים'!M60&lt;&gt;"")),פרמטרים!$AF$4,פרמטרים!$AF$5)))))</f>
        <v/>
      </c>
      <c r="AG60" s="118"/>
      <c r="AH60" s="121" t="str">
        <f>IF(E60="","",IF(AD60="הוחלט לא להנגיש",פרמטרים!$AF$7,IF(AD60="בוצע",פרמטרים!$AF$6,IF(T60=פרמטרים!$T$6,פרמטרים!$AF$7,IF(AB60=פרמטרים!$N$5,פרמטרים!$AF$3,IF(OR(AB60=פרמטרים!$N$4,T60=פרמטרים!$T$5),פרמטרים!$AF$4,פרמטרים!$AF$5))))))</f>
        <v/>
      </c>
      <c r="AI60" s="118"/>
      <c r="AJ60" s="121" t="str">
        <f t="shared" si="6"/>
        <v/>
      </c>
      <c r="AK60" s="118"/>
      <c r="AL60" s="122"/>
      <c r="AM60" s="122"/>
      <c r="AN60" s="123" t="str">
        <f t="shared" si="11"/>
        <v/>
      </c>
      <c r="AO60" s="118"/>
      <c r="AP60" s="124" t="str">
        <f t="shared" si="12"/>
        <v/>
      </c>
      <c r="AQ60" s="124"/>
      <c r="AR60" s="120"/>
      <c r="AS60" s="120"/>
      <c r="AT60" s="120"/>
      <c r="AU60" s="125"/>
      <c r="AV60" s="118"/>
      <c r="AW60" s="118"/>
      <c r="AX60" s="126" t="str">
        <f t="shared" si="16"/>
        <v/>
      </c>
      <c r="AY60" s="127" t="str">
        <f t="shared" si="13"/>
        <v/>
      </c>
      <c r="AZ60" s="127" t="str">
        <f t="shared" si="14"/>
        <v/>
      </c>
    </row>
    <row r="61" spans="1:52" hidden="1">
      <c r="A61" s="112" t="str">
        <f t="shared" si="9"/>
        <v>משרד המדע הטכנולוגיה והחלל</v>
      </c>
      <c r="B61" s="113" t="str">
        <f t="shared" si="10"/>
        <v>most</v>
      </c>
      <c r="C61" s="114">
        <v>56</v>
      </c>
      <c r="D61" s="114" t="str">
        <f>IF(E61="","",IF(סימול="","לא הוגדר שם משרד",CONCATENATE(סימול,".DB.",COUNTIF($B$5:B60,$B61)+1)))</f>
        <v/>
      </c>
      <c r="E61" s="130"/>
      <c r="F61" s="138"/>
      <c r="G61" s="117"/>
      <c r="H61" s="118"/>
      <c r="I61" s="117"/>
      <c r="J61" s="119"/>
      <c r="K61" s="117"/>
      <c r="L61" s="118"/>
      <c r="M61" s="117"/>
      <c r="N61" s="118"/>
      <c r="O61" s="117"/>
      <c r="P61" s="118"/>
      <c r="Q61" s="118"/>
      <c r="R61" s="118"/>
      <c r="S61" s="117"/>
      <c r="T61" s="117"/>
      <c r="U61" s="118"/>
      <c r="V61" s="117"/>
      <c r="W61" s="118"/>
      <c r="X61" s="120"/>
      <c r="Y61" s="117"/>
      <c r="Z61" s="118"/>
      <c r="AA61" s="117"/>
      <c r="AB61" s="117"/>
      <c r="AC61" s="118"/>
      <c r="AD61" s="117" t="str">
        <f>IF(E61="","",IF(T61=פרמטרים!$T$6,פרמטרים!$V$8,פרמטרים!$V$3))</f>
        <v/>
      </c>
      <c r="AE61" s="118"/>
      <c r="AF61" s="121" t="str">
        <f>IF(E61="","",IF(AD61="הוחלט לא להנגיש",פרמטרים!$AF$7,IF(AD61="בוצע",פרמטרים!$AF$6,IF(OR('רשימת מאגרים'!O61=פרמטרים!$J$3,AND('רשימת מאגרים'!O61=פרמטרים!$J$4,'רשימת מאגרים'!M61&lt;&gt;"")),פרמטרים!$AF$3,IF(OR('רשימת מאגרים'!O61=פרמטרים!$J$4,AND('רשימת מאגרים'!O61=פרמטרים!$J$5,'רשימת מאגרים'!M61&lt;&gt;"")),פרמטרים!$AF$4,פרמטרים!$AF$5)))))</f>
        <v/>
      </c>
      <c r="AG61" s="118"/>
      <c r="AH61" s="121" t="str">
        <f>IF(E61="","",IF(AD61="הוחלט לא להנגיש",פרמטרים!$AF$7,IF(AD61="בוצע",פרמטרים!$AF$6,IF(T61=פרמטרים!$T$6,פרמטרים!$AF$7,IF(AB61=פרמטרים!$N$5,פרמטרים!$AF$3,IF(OR(AB61=פרמטרים!$N$4,T61=פרמטרים!$T$5),פרמטרים!$AF$4,פרמטרים!$AF$5))))))</f>
        <v/>
      </c>
      <c r="AI61" s="118"/>
      <c r="AJ61" s="121" t="str">
        <f t="shared" si="6"/>
        <v/>
      </c>
      <c r="AK61" s="118"/>
      <c r="AL61" s="122"/>
      <c r="AM61" s="122"/>
      <c r="AN61" s="123" t="str">
        <f t="shared" si="11"/>
        <v/>
      </c>
      <c r="AO61" s="118"/>
      <c r="AP61" s="124" t="str">
        <f t="shared" si="12"/>
        <v/>
      </c>
      <c r="AQ61" s="124"/>
      <c r="AR61" s="120"/>
      <c r="AS61" s="120"/>
      <c r="AT61" s="120"/>
      <c r="AU61" s="125"/>
      <c r="AV61" s="118"/>
      <c r="AW61" s="118"/>
      <c r="AX61" s="126" t="str">
        <f t="shared" si="16"/>
        <v/>
      </c>
      <c r="AY61" s="127" t="str">
        <f t="shared" si="13"/>
        <v/>
      </c>
      <c r="AZ61" s="127" t="str">
        <f t="shared" si="14"/>
        <v/>
      </c>
    </row>
    <row r="62" spans="1:52" hidden="1">
      <c r="A62" s="112" t="str">
        <f t="shared" si="9"/>
        <v>משרד המדע הטכנולוגיה והחלל</v>
      </c>
      <c r="B62" s="113" t="str">
        <f t="shared" si="10"/>
        <v>most</v>
      </c>
      <c r="C62" s="114">
        <v>57</v>
      </c>
      <c r="D62" s="114" t="str">
        <f>IF(E62="","",IF(סימול="","לא הוגדר שם משרד",CONCATENATE(סימול,".DB.",COUNTIF($B$5:B61,$B62)+1)))</f>
        <v/>
      </c>
      <c r="E62" s="130"/>
      <c r="F62" s="138"/>
      <c r="G62" s="117"/>
      <c r="H62" s="118"/>
      <c r="I62" s="117"/>
      <c r="J62" s="119"/>
      <c r="K62" s="117"/>
      <c r="L62" s="118"/>
      <c r="M62" s="117"/>
      <c r="N62" s="118"/>
      <c r="O62" s="117"/>
      <c r="P62" s="118"/>
      <c r="Q62" s="118"/>
      <c r="R62" s="118"/>
      <c r="S62" s="117"/>
      <c r="T62" s="117"/>
      <c r="U62" s="118"/>
      <c r="V62" s="117"/>
      <c r="W62" s="118"/>
      <c r="X62" s="120"/>
      <c r="Y62" s="117"/>
      <c r="Z62" s="118"/>
      <c r="AA62" s="117"/>
      <c r="AB62" s="117"/>
      <c r="AC62" s="118"/>
      <c r="AD62" s="117" t="str">
        <f>IF(E62="","",IF(T62=פרמטרים!$T$6,פרמטרים!$V$8,פרמטרים!$V$3))</f>
        <v/>
      </c>
      <c r="AE62" s="118"/>
      <c r="AF62" s="121" t="str">
        <f>IF(E62="","",IF(AD62="הוחלט לא להנגיש",פרמטרים!$AF$7,IF(AD62="בוצע",פרמטרים!$AF$6,IF(OR('רשימת מאגרים'!O62=פרמטרים!$J$3,AND('רשימת מאגרים'!O62=פרמטרים!$J$4,'רשימת מאגרים'!M62&lt;&gt;"")),פרמטרים!$AF$3,IF(OR('רשימת מאגרים'!O62=פרמטרים!$J$4,AND('רשימת מאגרים'!O62=פרמטרים!$J$5,'רשימת מאגרים'!M62&lt;&gt;"")),פרמטרים!$AF$4,פרמטרים!$AF$5)))))</f>
        <v/>
      </c>
      <c r="AG62" s="118"/>
      <c r="AH62" s="121" t="str">
        <f>IF(E62="","",IF(AD62="הוחלט לא להנגיש",פרמטרים!$AF$7,IF(AD62="בוצע",פרמטרים!$AF$6,IF(T62=פרמטרים!$T$6,פרמטרים!$AF$7,IF(AB62=פרמטרים!$N$5,פרמטרים!$AF$3,IF(OR(AB62=פרמטרים!$N$4,T62=פרמטרים!$T$5),פרמטרים!$AF$4,פרמטרים!$AF$5))))))</f>
        <v/>
      </c>
      <c r="AI62" s="118"/>
      <c r="AJ62" s="121" t="str">
        <f t="shared" si="6"/>
        <v/>
      </c>
      <c r="AK62" s="118"/>
      <c r="AL62" s="122"/>
      <c r="AM62" s="122"/>
      <c r="AN62" s="123" t="str">
        <f t="shared" si="11"/>
        <v/>
      </c>
      <c r="AO62" s="118"/>
      <c r="AP62" s="124" t="str">
        <f t="shared" si="12"/>
        <v/>
      </c>
      <c r="AQ62" s="124"/>
      <c r="AR62" s="120"/>
      <c r="AS62" s="120"/>
      <c r="AT62" s="120"/>
      <c r="AU62" s="125"/>
      <c r="AV62" s="118"/>
      <c r="AW62" s="118"/>
      <c r="AX62" s="126" t="str">
        <f t="shared" si="16"/>
        <v/>
      </c>
      <c r="AY62" s="127" t="str">
        <f t="shared" si="13"/>
        <v/>
      </c>
      <c r="AZ62" s="127" t="str">
        <f t="shared" si="14"/>
        <v/>
      </c>
    </row>
    <row r="63" spans="1:52" hidden="1">
      <c r="A63" s="112" t="str">
        <f t="shared" si="9"/>
        <v>משרד המדע הטכנולוגיה והחלל</v>
      </c>
      <c r="B63" s="113" t="str">
        <f t="shared" si="10"/>
        <v>most</v>
      </c>
      <c r="C63" s="114">
        <v>58</v>
      </c>
      <c r="D63" s="114" t="str">
        <f>IF(E63="","",IF(סימול="","לא הוגדר שם משרד",CONCATENATE(סימול,".DB.",COUNTIF($B$5:B62,$B63)+1)))</f>
        <v/>
      </c>
      <c r="E63" s="130"/>
      <c r="F63" s="138"/>
      <c r="G63" s="117"/>
      <c r="H63" s="118"/>
      <c r="I63" s="117"/>
      <c r="J63" s="119"/>
      <c r="K63" s="117"/>
      <c r="L63" s="118"/>
      <c r="M63" s="117"/>
      <c r="N63" s="118"/>
      <c r="O63" s="117"/>
      <c r="P63" s="118"/>
      <c r="Q63" s="118"/>
      <c r="R63" s="118"/>
      <c r="S63" s="117"/>
      <c r="T63" s="117"/>
      <c r="U63" s="118"/>
      <c r="V63" s="117"/>
      <c r="W63" s="118"/>
      <c r="X63" s="120"/>
      <c r="Y63" s="117"/>
      <c r="Z63" s="118"/>
      <c r="AA63" s="117"/>
      <c r="AB63" s="117"/>
      <c r="AC63" s="118"/>
      <c r="AD63" s="117" t="str">
        <f>IF(E63="","",IF(T63=פרמטרים!$T$6,פרמטרים!$V$8,פרמטרים!$V$3))</f>
        <v/>
      </c>
      <c r="AE63" s="118"/>
      <c r="AF63" s="121" t="str">
        <f>IF(E63="","",IF(AD63="הוחלט לא להנגיש",פרמטרים!$AF$7,IF(AD63="בוצע",פרמטרים!$AF$6,IF(OR('רשימת מאגרים'!O63=פרמטרים!$J$3,AND('רשימת מאגרים'!O63=פרמטרים!$J$4,'רשימת מאגרים'!M63&lt;&gt;"")),פרמטרים!$AF$3,IF(OR('רשימת מאגרים'!O63=פרמטרים!$J$4,AND('רשימת מאגרים'!O63=פרמטרים!$J$5,'רשימת מאגרים'!M63&lt;&gt;"")),פרמטרים!$AF$4,פרמטרים!$AF$5)))))</f>
        <v/>
      </c>
      <c r="AG63" s="118"/>
      <c r="AH63" s="121" t="str">
        <f>IF(E63="","",IF(AD63="הוחלט לא להנגיש",פרמטרים!$AF$7,IF(AD63="בוצע",פרמטרים!$AF$6,IF(T63=פרמטרים!$T$6,פרמטרים!$AF$7,IF(AB63=פרמטרים!$N$5,פרמטרים!$AF$3,IF(OR(AB63=פרמטרים!$N$4,T63=פרמטרים!$T$5),פרמטרים!$AF$4,פרמטרים!$AF$5))))))</f>
        <v/>
      </c>
      <c r="AI63" s="118"/>
      <c r="AJ63" s="121" t="str">
        <f t="shared" si="6"/>
        <v/>
      </c>
      <c r="AK63" s="118"/>
      <c r="AL63" s="122"/>
      <c r="AM63" s="122"/>
      <c r="AN63" s="123" t="str">
        <f t="shared" si="11"/>
        <v/>
      </c>
      <c r="AO63" s="118"/>
      <c r="AP63" s="124" t="str">
        <f t="shared" si="12"/>
        <v/>
      </c>
      <c r="AQ63" s="124"/>
      <c r="AR63" s="120"/>
      <c r="AS63" s="120"/>
      <c r="AT63" s="120"/>
      <c r="AU63" s="125"/>
      <c r="AV63" s="118"/>
      <c r="AW63" s="118"/>
      <c r="AX63" s="126" t="str">
        <f t="shared" si="16"/>
        <v/>
      </c>
      <c r="AY63" s="127" t="str">
        <f t="shared" si="13"/>
        <v/>
      </c>
      <c r="AZ63" s="127" t="str">
        <f t="shared" si="14"/>
        <v/>
      </c>
    </row>
    <row r="64" spans="1:52" hidden="1">
      <c r="A64" s="112" t="str">
        <f t="shared" si="9"/>
        <v>משרד המדע הטכנולוגיה והחלל</v>
      </c>
      <c r="B64" s="113" t="str">
        <f t="shared" si="10"/>
        <v>most</v>
      </c>
      <c r="C64" s="114">
        <v>59</v>
      </c>
      <c r="D64" s="114" t="str">
        <f>IF(E64="","",IF(סימול="","לא הוגדר שם משרד",CONCATENATE(סימול,".DB.",COUNTIF($B$5:B63,$B64)+1)))</f>
        <v/>
      </c>
      <c r="E64" s="130"/>
      <c r="F64" s="138"/>
      <c r="G64" s="117"/>
      <c r="H64" s="118"/>
      <c r="I64" s="117"/>
      <c r="J64" s="119"/>
      <c r="K64" s="117"/>
      <c r="L64" s="118"/>
      <c r="M64" s="117"/>
      <c r="N64" s="118"/>
      <c r="O64" s="117"/>
      <c r="P64" s="118"/>
      <c r="Q64" s="118"/>
      <c r="R64" s="118"/>
      <c r="S64" s="117"/>
      <c r="T64" s="117"/>
      <c r="U64" s="118"/>
      <c r="V64" s="117"/>
      <c r="W64" s="118"/>
      <c r="X64" s="120"/>
      <c r="Y64" s="117"/>
      <c r="Z64" s="118"/>
      <c r="AA64" s="117"/>
      <c r="AB64" s="117"/>
      <c r="AC64" s="118"/>
      <c r="AD64" s="117" t="str">
        <f>IF(E64="","",IF(T64=פרמטרים!$T$6,פרמטרים!$V$8,פרמטרים!$V$3))</f>
        <v/>
      </c>
      <c r="AE64" s="118"/>
      <c r="AF64" s="121" t="str">
        <f>IF(E64="","",IF(AD64="הוחלט לא להנגיש",פרמטרים!$AF$7,IF(AD64="בוצע",פרמטרים!$AF$6,IF(OR('רשימת מאגרים'!O64=פרמטרים!$J$3,AND('רשימת מאגרים'!O64=פרמטרים!$J$4,'רשימת מאגרים'!M64&lt;&gt;"")),פרמטרים!$AF$3,IF(OR('רשימת מאגרים'!O64=פרמטרים!$J$4,AND('רשימת מאגרים'!O64=פרמטרים!$J$5,'רשימת מאגרים'!M64&lt;&gt;"")),פרמטרים!$AF$4,פרמטרים!$AF$5)))))</f>
        <v/>
      </c>
      <c r="AG64" s="118"/>
      <c r="AH64" s="121" t="str">
        <f>IF(E64="","",IF(AD64="הוחלט לא להנגיש",פרמטרים!$AF$7,IF(AD64="בוצע",פרמטרים!$AF$6,IF(T64=פרמטרים!$T$6,פרמטרים!$AF$7,IF(AB64=פרמטרים!$N$5,פרמטרים!$AF$3,IF(OR(AB64=פרמטרים!$N$4,T64=פרמטרים!$T$5),פרמטרים!$AF$4,פרמטרים!$AF$5))))))</f>
        <v/>
      </c>
      <c r="AI64" s="118"/>
      <c r="AJ64" s="121" t="str">
        <f t="shared" si="6"/>
        <v/>
      </c>
      <c r="AK64" s="118"/>
      <c r="AL64" s="122"/>
      <c r="AM64" s="122"/>
      <c r="AN64" s="123" t="str">
        <f t="shared" si="11"/>
        <v/>
      </c>
      <c r="AO64" s="118"/>
      <c r="AP64" s="124" t="str">
        <f t="shared" si="12"/>
        <v/>
      </c>
      <c r="AQ64" s="124"/>
      <c r="AR64" s="120"/>
      <c r="AS64" s="120"/>
      <c r="AT64" s="120"/>
      <c r="AU64" s="125"/>
      <c r="AV64" s="118"/>
      <c r="AW64" s="118"/>
      <c r="AX64" s="126" t="str">
        <f t="shared" si="16"/>
        <v/>
      </c>
      <c r="AY64" s="127" t="str">
        <f t="shared" si="13"/>
        <v/>
      </c>
      <c r="AZ64" s="127" t="str">
        <f t="shared" si="14"/>
        <v/>
      </c>
    </row>
    <row r="65" spans="1:52" hidden="1">
      <c r="A65" s="112" t="str">
        <f t="shared" si="9"/>
        <v>משרד המדע הטכנולוגיה והחלל</v>
      </c>
      <c r="B65" s="113" t="str">
        <f t="shared" si="10"/>
        <v>most</v>
      </c>
      <c r="C65" s="114">
        <v>60</v>
      </c>
      <c r="D65" s="114" t="str">
        <f>IF(E65="","",IF(סימול="","לא הוגדר שם משרד",CONCATENATE(סימול,".DB.",COUNTIF($B$5:B64,$B65)+1)))</f>
        <v/>
      </c>
      <c r="E65" s="130"/>
      <c r="F65" s="138"/>
      <c r="G65" s="117"/>
      <c r="H65" s="118"/>
      <c r="I65" s="117"/>
      <c r="J65" s="119"/>
      <c r="K65" s="117"/>
      <c r="L65" s="118"/>
      <c r="M65" s="117"/>
      <c r="N65" s="118"/>
      <c r="O65" s="117"/>
      <c r="P65" s="118"/>
      <c r="Q65" s="118"/>
      <c r="R65" s="118"/>
      <c r="S65" s="117"/>
      <c r="T65" s="117"/>
      <c r="U65" s="118"/>
      <c r="V65" s="117"/>
      <c r="W65" s="118"/>
      <c r="X65" s="120"/>
      <c r="Y65" s="117"/>
      <c r="Z65" s="118"/>
      <c r="AA65" s="117"/>
      <c r="AB65" s="117"/>
      <c r="AC65" s="118"/>
      <c r="AD65" s="117" t="str">
        <f>IF(E65="","",IF(T65=פרמטרים!$T$6,פרמטרים!$V$8,פרמטרים!$V$3))</f>
        <v/>
      </c>
      <c r="AE65" s="118"/>
      <c r="AF65" s="121" t="str">
        <f>IF(E65="","",IF(AD65="הוחלט לא להנגיש",פרמטרים!$AF$7,IF(AD65="בוצע",פרמטרים!$AF$6,IF(OR('רשימת מאגרים'!O65=פרמטרים!$J$3,AND('רשימת מאגרים'!O65=פרמטרים!$J$4,'רשימת מאגרים'!M65&lt;&gt;"")),פרמטרים!$AF$3,IF(OR('רשימת מאגרים'!O65=פרמטרים!$J$4,AND('רשימת מאגרים'!O65=פרמטרים!$J$5,'רשימת מאגרים'!M65&lt;&gt;"")),פרמטרים!$AF$4,פרמטרים!$AF$5)))))</f>
        <v/>
      </c>
      <c r="AG65" s="118"/>
      <c r="AH65" s="121" t="str">
        <f>IF(E65="","",IF(AD65="הוחלט לא להנגיש",פרמטרים!$AF$7,IF(AD65="בוצע",פרמטרים!$AF$6,IF(T65=פרמטרים!$T$6,פרמטרים!$AF$7,IF(AB65=פרמטרים!$N$5,פרמטרים!$AF$3,IF(OR(AB65=פרמטרים!$N$4,T65=פרמטרים!$T$5),פרמטרים!$AF$4,פרמטרים!$AF$5))))))</f>
        <v/>
      </c>
      <c r="AI65" s="118"/>
      <c r="AJ65" s="121" t="str">
        <f t="shared" si="6"/>
        <v/>
      </c>
      <c r="AK65" s="118"/>
      <c r="AL65" s="122"/>
      <c r="AM65" s="122"/>
      <c r="AN65" s="123" t="str">
        <f t="shared" si="11"/>
        <v/>
      </c>
      <c r="AO65" s="118"/>
      <c r="AP65" s="124" t="str">
        <f t="shared" si="12"/>
        <v/>
      </c>
      <c r="AQ65" s="124"/>
      <c r="AR65" s="120"/>
      <c r="AS65" s="120"/>
      <c r="AT65" s="120"/>
      <c r="AU65" s="125"/>
      <c r="AV65" s="118"/>
      <c r="AW65" s="118"/>
      <c r="AX65" s="126" t="str">
        <f t="shared" si="16"/>
        <v/>
      </c>
      <c r="AY65" s="127" t="str">
        <f t="shared" si="13"/>
        <v/>
      </c>
      <c r="AZ65" s="127" t="str">
        <f t="shared" si="14"/>
        <v/>
      </c>
    </row>
    <row r="66" spans="1:52" hidden="1">
      <c r="A66" s="112" t="str">
        <f t="shared" si="9"/>
        <v>משרד המדע הטכנולוגיה והחלל</v>
      </c>
      <c r="B66" s="113" t="str">
        <f t="shared" si="10"/>
        <v>most</v>
      </c>
      <c r="C66" s="114">
        <v>61</v>
      </c>
      <c r="D66" s="114" t="str">
        <f>IF(E66="","",IF(סימול="","לא הוגדר שם משרד",CONCATENATE(סימול,".DB.",COUNTIF($B$5:B65,$B66)+1)))</f>
        <v/>
      </c>
      <c r="E66" s="130"/>
      <c r="F66" s="138"/>
      <c r="G66" s="117"/>
      <c r="H66" s="118"/>
      <c r="I66" s="117"/>
      <c r="J66" s="119"/>
      <c r="K66" s="117"/>
      <c r="L66" s="118"/>
      <c r="M66" s="117"/>
      <c r="N66" s="118"/>
      <c r="O66" s="117"/>
      <c r="P66" s="118"/>
      <c r="Q66" s="118"/>
      <c r="R66" s="118"/>
      <c r="S66" s="117"/>
      <c r="T66" s="117"/>
      <c r="U66" s="118"/>
      <c r="V66" s="117"/>
      <c r="W66" s="118"/>
      <c r="X66" s="120"/>
      <c r="Y66" s="117"/>
      <c r="Z66" s="118"/>
      <c r="AA66" s="117"/>
      <c r="AB66" s="117"/>
      <c r="AC66" s="118"/>
      <c r="AD66" s="117" t="str">
        <f>IF(E66="","",IF(T66=פרמטרים!$T$6,פרמטרים!$V$8,פרמטרים!$V$3))</f>
        <v/>
      </c>
      <c r="AE66" s="118"/>
      <c r="AF66" s="121" t="str">
        <f>IF(E66="","",IF(AD66="הוחלט לא להנגיש",פרמטרים!$AF$7,IF(AD66="בוצע",פרמטרים!$AF$6,IF(OR('רשימת מאגרים'!O66=פרמטרים!$J$3,AND('רשימת מאגרים'!O66=פרמטרים!$J$4,'רשימת מאגרים'!M66&lt;&gt;"")),פרמטרים!$AF$3,IF(OR('רשימת מאגרים'!O66=פרמטרים!$J$4,AND('רשימת מאגרים'!O66=פרמטרים!$J$5,'רשימת מאגרים'!M66&lt;&gt;"")),פרמטרים!$AF$4,פרמטרים!$AF$5)))))</f>
        <v/>
      </c>
      <c r="AG66" s="118"/>
      <c r="AH66" s="121" t="str">
        <f>IF(E66="","",IF(AD66="הוחלט לא להנגיש",פרמטרים!$AF$7,IF(AD66="בוצע",פרמטרים!$AF$6,IF(T66=פרמטרים!$T$6,פרמטרים!$AF$7,IF(AB66=פרמטרים!$N$5,פרמטרים!$AF$3,IF(OR(AB66=פרמטרים!$N$4,T66=פרמטרים!$T$5),פרמטרים!$AF$4,פרמטרים!$AF$5))))))</f>
        <v/>
      </c>
      <c r="AI66" s="118"/>
      <c r="AJ66" s="121" t="str">
        <f t="shared" si="6"/>
        <v/>
      </c>
      <c r="AK66" s="118"/>
      <c r="AL66" s="122"/>
      <c r="AM66" s="122"/>
      <c r="AN66" s="123" t="str">
        <f t="shared" si="11"/>
        <v/>
      </c>
      <c r="AO66" s="118"/>
      <c r="AP66" s="124" t="str">
        <f t="shared" si="12"/>
        <v/>
      </c>
      <c r="AQ66" s="124"/>
      <c r="AR66" s="120"/>
      <c r="AS66" s="120"/>
      <c r="AT66" s="120"/>
      <c r="AU66" s="125"/>
      <c r="AV66" s="118"/>
      <c r="AW66" s="118"/>
      <c r="AX66" s="126" t="str">
        <f t="shared" si="16"/>
        <v/>
      </c>
      <c r="AY66" s="127" t="str">
        <f t="shared" si="13"/>
        <v/>
      </c>
      <c r="AZ66" s="127" t="str">
        <f t="shared" si="14"/>
        <v/>
      </c>
    </row>
    <row r="67" spans="1:52" hidden="1">
      <c r="A67" s="112" t="str">
        <f t="shared" si="9"/>
        <v>משרד המדע הטכנולוגיה והחלל</v>
      </c>
      <c r="B67" s="113" t="str">
        <f t="shared" si="10"/>
        <v>most</v>
      </c>
      <c r="C67" s="114">
        <v>62</v>
      </c>
      <c r="D67" s="114" t="str">
        <f>IF(E67="","",IF(סימול="","לא הוגדר שם משרד",CONCATENATE(סימול,".DB.",COUNTIF($B$5:B66,$B67)+1)))</f>
        <v/>
      </c>
      <c r="E67" s="130"/>
      <c r="F67" s="138"/>
      <c r="G67" s="117"/>
      <c r="H67" s="118"/>
      <c r="I67" s="117"/>
      <c r="J67" s="119"/>
      <c r="K67" s="117"/>
      <c r="L67" s="118"/>
      <c r="M67" s="117"/>
      <c r="N67" s="118"/>
      <c r="O67" s="117"/>
      <c r="P67" s="118"/>
      <c r="Q67" s="118"/>
      <c r="R67" s="118"/>
      <c r="S67" s="117"/>
      <c r="T67" s="117"/>
      <c r="U67" s="118"/>
      <c r="V67" s="117"/>
      <c r="W67" s="118"/>
      <c r="X67" s="120"/>
      <c r="Y67" s="117"/>
      <c r="Z67" s="118"/>
      <c r="AA67" s="117"/>
      <c r="AB67" s="117"/>
      <c r="AC67" s="118"/>
      <c r="AD67" s="117" t="str">
        <f>IF(E67="","",IF(T67=פרמטרים!$T$6,פרמטרים!$V$8,פרמטרים!$V$3))</f>
        <v/>
      </c>
      <c r="AE67" s="118"/>
      <c r="AF67" s="121" t="str">
        <f>IF(E67="","",IF(AD67="הוחלט לא להנגיש",פרמטרים!$AF$7,IF(AD67="בוצע",פרמטרים!$AF$6,IF(OR('רשימת מאגרים'!O67=פרמטרים!$J$3,AND('רשימת מאגרים'!O67=פרמטרים!$J$4,'רשימת מאגרים'!M67&lt;&gt;"")),פרמטרים!$AF$3,IF(OR('רשימת מאגרים'!O67=פרמטרים!$J$4,AND('רשימת מאגרים'!O67=פרמטרים!$J$5,'רשימת מאגרים'!M67&lt;&gt;"")),פרמטרים!$AF$4,פרמטרים!$AF$5)))))</f>
        <v/>
      </c>
      <c r="AG67" s="118"/>
      <c r="AH67" s="121" t="str">
        <f>IF(E67="","",IF(AD67="הוחלט לא להנגיש",פרמטרים!$AF$7,IF(AD67="בוצע",פרמטרים!$AF$6,IF(T67=פרמטרים!$T$6,פרמטרים!$AF$7,IF(AB67=פרמטרים!$N$5,פרמטרים!$AF$3,IF(OR(AB67=פרמטרים!$N$4,T67=פרמטרים!$T$5),פרמטרים!$AF$4,פרמטרים!$AF$5))))))</f>
        <v/>
      </c>
      <c r="AI67" s="118"/>
      <c r="AJ67" s="121" t="str">
        <f t="shared" si="6"/>
        <v/>
      </c>
      <c r="AK67" s="118"/>
      <c r="AL67" s="122"/>
      <c r="AM67" s="122"/>
      <c r="AN67" s="123" t="str">
        <f t="shared" si="11"/>
        <v/>
      </c>
      <c r="AO67" s="118"/>
      <c r="AP67" s="124" t="str">
        <f t="shared" si="12"/>
        <v/>
      </c>
      <c r="AQ67" s="124"/>
      <c r="AR67" s="120"/>
      <c r="AS67" s="120"/>
      <c r="AT67" s="120"/>
      <c r="AU67" s="125"/>
      <c r="AV67" s="118"/>
      <c r="AW67" s="118"/>
      <c r="AX67" s="126" t="str">
        <f t="shared" si="16"/>
        <v/>
      </c>
      <c r="AY67" s="127" t="str">
        <f t="shared" si="13"/>
        <v/>
      </c>
      <c r="AZ67" s="127" t="str">
        <f t="shared" si="14"/>
        <v/>
      </c>
    </row>
    <row r="68" spans="1:52" hidden="1">
      <c r="A68" s="112" t="str">
        <f t="shared" si="9"/>
        <v>משרד המדע הטכנולוגיה והחלל</v>
      </c>
      <c r="B68" s="113" t="str">
        <f t="shared" si="10"/>
        <v>most</v>
      </c>
      <c r="C68" s="114">
        <v>63</v>
      </c>
      <c r="D68" s="114" t="str">
        <f>IF(E68="","",IF(סימול="","לא הוגדר שם משרד",CONCATENATE(סימול,".DB.",COUNTIF($B$5:B67,$B68)+1)))</f>
        <v/>
      </c>
      <c r="E68" s="130"/>
      <c r="F68" s="138"/>
      <c r="G68" s="117"/>
      <c r="H68" s="118"/>
      <c r="I68" s="117"/>
      <c r="J68" s="119"/>
      <c r="K68" s="117"/>
      <c r="L68" s="118"/>
      <c r="M68" s="117"/>
      <c r="N68" s="118"/>
      <c r="O68" s="117"/>
      <c r="P68" s="118"/>
      <c r="Q68" s="118"/>
      <c r="R68" s="118"/>
      <c r="S68" s="117"/>
      <c r="T68" s="117"/>
      <c r="U68" s="118"/>
      <c r="V68" s="117"/>
      <c r="W68" s="118"/>
      <c r="X68" s="120"/>
      <c r="Y68" s="117"/>
      <c r="Z68" s="118"/>
      <c r="AA68" s="117"/>
      <c r="AB68" s="117"/>
      <c r="AC68" s="118"/>
      <c r="AD68" s="117" t="str">
        <f>IF(E68="","",IF(T68=פרמטרים!$T$6,פרמטרים!$V$8,פרמטרים!$V$3))</f>
        <v/>
      </c>
      <c r="AE68" s="118"/>
      <c r="AF68" s="121" t="str">
        <f>IF(E68="","",IF(AD68="הוחלט לא להנגיש",פרמטרים!$AF$7,IF(AD68="בוצע",פרמטרים!$AF$6,IF(OR('רשימת מאגרים'!O68=פרמטרים!$J$3,AND('רשימת מאגרים'!O68=פרמטרים!$J$4,'רשימת מאגרים'!M68&lt;&gt;"")),פרמטרים!$AF$3,IF(OR('רשימת מאגרים'!O68=פרמטרים!$J$4,AND('רשימת מאגרים'!O68=פרמטרים!$J$5,'רשימת מאגרים'!M68&lt;&gt;"")),פרמטרים!$AF$4,פרמטרים!$AF$5)))))</f>
        <v/>
      </c>
      <c r="AG68" s="118"/>
      <c r="AH68" s="121" t="str">
        <f>IF(E68="","",IF(AD68="הוחלט לא להנגיש",פרמטרים!$AF$7,IF(AD68="בוצע",פרמטרים!$AF$6,IF(T68=פרמטרים!$T$6,פרמטרים!$AF$7,IF(AB68=פרמטרים!$N$5,פרמטרים!$AF$3,IF(OR(AB68=פרמטרים!$N$4,T68=פרמטרים!$T$5),פרמטרים!$AF$4,פרמטרים!$AF$5))))))</f>
        <v/>
      </c>
      <c r="AI68" s="118"/>
      <c r="AJ68" s="121" t="str">
        <f t="shared" si="6"/>
        <v/>
      </c>
      <c r="AK68" s="118"/>
      <c r="AL68" s="122"/>
      <c r="AM68" s="122"/>
      <c r="AN68" s="123" t="str">
        <f t="shared" si="11"/>
        <v/>
      </c>
      <c r="AO68" s="118"/>
      <c r="AP68" s="124" t="str">
        <f t="shared" si="12"/>
        <v/>
      </c>
      <c r="AQ68" s="124"/>
      <c r="AR68" s="120"/>
      <c r="AS68" s="120"/>
      <c r="AT68" s="120"/>
      <c r="AU68" s="125"/>
      <c r="AV68" s="118"/>
      <c r="AW68" s="118"/>
      <c r="AX68" s="126" t="str">
        <f t="shared" si="16"/>
        <v/>
      </c>
      <c r="AY68" s="127" t="str">
        <f t="shared" si="13"/>
        <v/>
      </c>
      <c r="AZ68" s="127" t="str">
        <f t="shared" si="14"/>
        <v/>
      </c>
    </row>
    <row r="69" spans="1:52" hidden="1">
      <c r="A69" s="112" t="str">
        <f t="shared" si="9"/>
        <v>משרד המדע הטכנולוגיה והחלל</v>
      </c>
      <c r="B69" s="113" t="str">
        <f t="shared" si="10"/>
        <v>most</v>
      </c>
      <c r="C69" s="114">
        <v>64</v>
      </c>
      <c r="D69" s="114" t="str">
        <f>IF(E69="","",IF(סימול="","לא הוגדר שם משרד",CONCATENATE(סימול,".DB.",COUNTIF($B$5:B68,$B69)+1)))</f>
        <v/>
      </c>
      <c r="E69" s="130"/>
      <c r="F69" s="138"/>
      <c r="G69" s="117"/>
      <c r="H69" s="118"/>
      <c r="I69" s="117"/>
      <c r="J69" s="119"/>
      <c r="K69" s="117"/>
      <c r="L69" s="118"/>
      <c r="M69" s="117"/>
      <c r="N69" s="118"/>
      <c r="O69" s="117"/>
      <c r="P69" s="118"/>
      <c r="Q69" s="118"/>
      <c r="R69" s="118"/>
      <c r="S69" s="117"/>
      <c r="T69" s="117"/>
      <c r="U69" s="118"/>
      <c r="V69" s="117"/>
      <c r="W69" s="118"/>
      <c r="X69" s="120"/>
      <c r="Y69" s="117"/>
      <c r="Z69" s="118"/>
      <c r="AA69" s="117"/>
      <c r="AB69" s="117"/>
      <c r="AC69" s="118"/>
      <c r="AD69" s="117" t="str">
        <f>IF(E69="","",IF(T69=פרמטרים!$T$6,פרמטרים!$V$8,פרמטרים!$V$3))</f>
        <v/>
      </c>
      <c r="AE69" s="118"/>
      <c r="AF69" s="121" t="str">
        <f>IF(E69="","",IF(AD69="הוחלט לא להנגיש",פרמטרים!$AF$7,IF(AD69="בוצע",פרמטרים!$AF$6,IF(OR('רשימת מאגרים'!O69=פרמטרים!$J$3,AND('רשימת מאגרים'!O69=פרמטרים!$J$4,'רשימת מאגרים'!M69&lt;&gt;"")),פרמטרים!$AF$3,IF(OR('רשימת מאגרים'!O69=פרמטרים!$J$4,AND('רשימת מאגרים'!O69=פרמטרים!$J$5,'רשימת מאגרים'!M69&lt;&gt;"")),פרמטרים!$AF$4,פרמטרים!$AF$5)))))</f>
        <v/>
      </c>
      <c r="AG69" s="118"/>
      <c r="AH69" s="121" t="str">
        <f>IF(E69="","",IF(AD69="הוחלט לא להנגיש",פרמטרים!$AF$7,IF(AD69="בוצע",פרמטרים!$AF$6,IF(T69=פרמטרים!$T$6,פרמטרים!$AF$7,IF(AB69=פרמטרים!$N$5,פרמטרים!$AF$3,IF(OR(AB69=פרמטרים!$N$4,T69=פרמטרים!$T$5),פרמטרים!$AF$4,פרמטרים!$AF$5))))))</f>
        <v/>
      </c>
      <c r="AI69" s="118"/>
      <c r="AJ69" s="121" t="str">
        <f t="shared" si="6"/>
        <v/>
      </c>
      <c r="AK69" s="118"/>
      <c r="AL69" s="122"/>
      <c r="AM69" s="122"/>
      <c r="AN69" s="123" t="str">
        <f t="shared" si="11"/>
        <v/>
      </c>
      <c r="AO69" s="118"/>
      <c r="AP69" s="124" t="str">
        <f t="shared" si="12"/>
        <v/>
      </c>
      <c r="AQ69" s="124"/>
      <c r="AR69" s="120"/>
      <c r="AS69" s="120"/>
      <c r="AT69" s="120"/>
      <c r="AU69" s="125"/>
      <c r="AV69" s="118"/>
      <c r="AW69" s="118"/>
      <c r="AX69" s="126" t="str">
        <f t="shared" si="16"/>
        <v/>
      </c>
      <c r="AY69" s="127" t="str">
        <f t="shared" si="13"/>
        <v/>
      </c>
      <c r="AZ69" s="127" t="str">
        <f t="shared" si="14"/>
        <v/>
      </c>
    </row>
    <row r="70" spans="1:52" hidden="1">
      <c r="A70" s="112" t="str">
        <f t="shared" ref="A70:A101" si="17">IF(המשרד="","",המשרד)</f>
        <v>משרד המדע הטכנולוגיה והחלל</v>
      </c>
      <c r="B70" s="113" t="str">
        <f t="shared" ref="B70:B101" si="18">IF(סימול="","",סימול)</f>
        <v>most</v>
      </c>
      <c r="C70" s="114">
        <v>65</v>
      </c>
      <c r="D70" s="114" t="str">
        <f>IF(E70="","",IF(סימול="","לא הוגדר שם משרד",CONCATENATE(סימול,".DB.",COUNTIF($B$5:B69,$B70)+1)))</f>
        <v/>
      </c>
      <c r="E70" s="130"/>
      <c r="F70" s="138"/>
      <c r="G70" s="117"/>
      <c r="H70" s="118"/>
      <c r="I70" s="117"/>
      <c r="J70" s="119"/>
      <c r="K70" s="117"/>
      <c r="L70" s="118"/>
      <c r="M70" s="117"/>
      <c r="N70" s="118"/>
      <c r="O70" s="117"/>
      <c r="P70" s="118"/>
      <c r="Q70" s="118"/>
      <c r="R70" s="118"/>
      <c r="S70" s="117"/>
      <c r="T70" s="117"/>
      <c r="U70" s="118"/>
      <c r="V70" s="117"/>
      <c r="W70" s="118"/>
      <c r="X70" s="120"/>
      <c r="Y70" s="117"/>
      <c r="Z70" s="118"/>
      <c r="AA70" s="117"/>
      <c r="AB70" s="117"/>
      <c r="AC70" s="118"/>
      <c r="AD70" s="117" t="str">
        <f>IF(E70="","",IF(T70=פרמטרים!$T$6,פרמטרים!$V$8,פרמטרים!$V$3))</f>
        <v/>
      </c>
      <c r="AE70" s="118"/>
      <c r="AF70" s="121" t="str">
        <f>IF(E70="","",IF(AD70="הוחלט לא להנגיש",פרמטרים!$AF$7,IF(AD70="בוצע",פרמטרים!$AF$6,IF(OR('רשימת מאגרים'!O70=פרמטרים!$J$3,AND('רשימת מאגרים'!O70=פרמטרים!$J$4,'רשימת מאגרים'!M70&lt;&gt;"")),פרמטרים!$AF$3,IF(OR('רשימת מאגרים'!O70=פרמטרים!$J$4,AND('רשימת מאגרים'!O70=פרמטרים!$J$5,'רשימת מאגרים'!M70&lt;&gt;"")),פרמטרים!$AF$4,פרמטרים!$AF$5)))))</f>
        <v/>
      </c>
      <c r="AG70" s="118"/>
      <c r="AH70" s="121" t="str">
        <f>IF(E70="","",IF(AD70="הוחלט לא להנגיש",פרמטרים!$AF$7,IF(AD70="בוצע",פרמטרים!$AF$6,IF(T70=פרמטרים!$T$6,פרמטרים!$AF$7,IF(AB70=פרמטרים!$N$5,פרמטרים!$AF$3,IF(OR(AB70=פרמטרים!$N$4,T70=פרמטרים!$T$5),פרמטרים!$AF$4,פרמטרים!$AF$5))))))</f>
        <v/>
      </c>
      <c r="AI70" s="118"/>
      <c r="AJ70" s="121" t="str">
        <f t="shared" si="6"/>
        <v/>
      </c>
      <c r="AK70" s="118"/>
      <c r="AL70" s="122"/>
      <c r="AM70" s="122"/>
      <c r="AN70" s="123" t="str">
        <f t="shared" ref="AN70:AN101" si="19">IF($E70="","",IFERROR(AL70*$AL$1,0)+AM70)</f>
        <v/>
      </c>
      <c r="AO70" s="118"/>
      <c r="AP70" s="124" t="str">
        <f t="shared" ref="AP70:AP101" si="20">IF(E70="","",IF(Y70="","",Y70))</f>
        <v/>
      </c>
      <c r="AQ70" s="124"/>
      <c r="AR70" s="120"/>
      <c r="AS70" s="120"/>
      <c r="AT70" s="120"/>
      <c r="AU70" s="125"/>
      <c r="AV70" s="118"/>
      <c r="AW70" s="118"/>
      <c r="AX70" s="126" t="str">
        <f t="shared" si="16"/>
        <v/>
      </c>
      <c r="AY70" s="127" t="str">
        <f t="shared" ref="AY70:AY101" si="21">IFERROR(IF($AR70="","",YEAR($AR70)),"")</f>
        <v/>
      </c>
      <c r="AZ70" s="127" t="str">
        <f t="shared" ref="AZ70:AZ101" si="22">IFERROR(IF($AR70="","",CONCATENATE(IF(MONTH($AR70)&lt;4,"Q1",IF(MONTH($AR70)&lt;7,"Q2",IF($AR70&lt;10,"Q3","Q4"))),"/",YEAR($AR70))),"")</f>
        <v/>
      </c>
    </row>
    <row r="71" spans="1:52" hidden="1">
      <c r="A71" s="112" t="str">
        <f t="shared" si="17"/>
        <v>משרד המדע הטכנולוגיה והחלל</v>
      </c>
      <c r="B71" s="113" t="str">
        <f t="shared" si="18"/>
        <v>most</v>
      </c>
      <c r="C71" s="114">
        <v>66</v>
      </c>
      <c r="D71" s="114" t="str">
        <f>IF(E71="","",IF(סימול="","לא הוגדר שם משרד",CONCATENATE(סימול,".DB.",COUNTIF($B$5:B70,$B71)+1)))</f>
        <v/>
      </c>
      <c r="E71" s="130"/>
      <c r="F71" s="138"/>
      <c r="G71" s="117"/>
      <c r="H71" s="118"/>
      <c r="I71" s="117"/>
      <c r="J71" s="119"/>
      <c r="K71" s="117"/>
      <c r="L71" s="118"/>
      <c r="M71" s="117"/>
      <c r="N71" s="118"/>
      <c r="O71" s="117"/>
      <c r="P71" s="118"/>
      <c r="Q71" s="118"/>
      <c r="R71" s="118"/>
      <c r="S71" s="117"/>
      <c r="T71" s="117"/>
      <c r="U71" s="118"/>
      <c r="V71" s="117"/>
      <c r="W71" s="118"/>
      <c r="X71" s="120"/>
      <c r="Y71" s="117"/>
      <c r="Z71" s="118"/>
      <c r="AA71" s="117"/>
      <c r="AB71" s="117"/>
      <c r="AC71" s="118"/>
      <c r="AD71" s="117" t="str">
        <f>IF(E71="","",IF(T71=פרמטרים!$T$6,פרמטרים!$V$8,פרמטרים!$V$3))</f>
        <v/>
      </c>
      <c r="AE71" s="118"/>
      <c r="AF71" s="121" t="str">
        <f>IF(E71="","",IF(AD71="הוחלט לא להנגיש",פרמטרים!$AF$7,IF(AD71="בוצע",פרמטרים!$AF$6,IF(OR('רשימת מאגרים'!O71=פרמטרים!$J$3,AND('רשימת מאגרים'!O71=פרמטרים!$J$4,'רשימת מאגרים'!M71&lt;&gt;"")),פרמטרים!$AF$3,IF(OR('רשימת מאגרים'!O71=פרמטרים!$J$4,AND('רשימת מאגרים'!O71=פרמטרים!$J$5,'רשימת מאגרים'!M71&lt;&gt;"")),פרמטרים!$AF$4,פרמטרים!$AF$5)))))</f>
        <v/>
      </c>
      <c r="AG71" s="118"/>
      <c r="AH71" s="121" t="str">
        <f>IF(E71="","",IF(AD71="הוחלט לא להנגיש",פרמטרים!$AF$7,IF(AD71="בוצע",פרמטרים!$AF$6,IF(T71=פרמטרים!$T$6,פרמטרים!$AF$7,IF(AB71=פרמטרים!$N$5,פרמטרים!$AF$3,IF(OR(AB71=פרמטרים!$N$4,T71=פרמטרים!$T$5),פרמטרים!$AF$4,פרמטרים!$AF$5))))))</f>
        <v/>
      </c>
      <c r="AI71" s="118"/>
      <c r="AJ71" s="121" t="str">
        <f t="shared" ref="AJ71:AJ134" si="23">IF($E71="","",IF($S71="כן","כן",""))</f>
        <v/>
      </c>
      <c r="AK71" s="118"/>
      <c r="AL71" s="122"/>
      <c r="AM71" s="122"/>
      <c r="AN71" s="123" t="str">
        <f t="shared" si="19"/>
        <v/>
      </c>
      <c r="AO71" s="118"/>
      <c r="AP71" s="124" t="str">
        <f t="shared" si="20"/>
        <v/>
      </c>
      <c r="AQ71" s="124"/>
      <c r="AR71" s="120"/>
      <c r="AS71" s="120"/>
      <c r="AT71" s="120"/>
      <c r="AU71" s="125"/>
      <c r="AV71" s="118"/>
      <c r="AW71" s="118"/>
      <c r="AX71" s="126" t="str">
        <f t="shared" si="16"/>
        <v/>
      </c>
      <c r="AY71" s="127" t="str">
        <f t="shared" si="21"/>
        <v/>
      </c>
      <c r="AZ71" s="127" t="str">
        <f t="shared" si="22"/>
        <v/>
      </c>
    </row>
    <row r="72" spans="1:52" hidden="1">
      <c r="A72" s="112" t="str">
        <f t="shared" si="17"/>
        <v>משרד המדע הטכנולוגיה והחלל</v>
      </c>
      <c r="B72" s="113" t="str">
        <f t="shared" si="18"/>
        <v>most</v>
      </c>
      <c r="C72" s="114">
        <v>67</v>
      </c>
      <c r="D72" s="114" t="str">
        <f>IF(E72="","",IF(סימול="","לא הוגדר שם משרד",CONCATENATE(סימול,".DB.",COUNTIF($B$5:B71,$B72)+1)))</f>
        <v/>
      </c>
      <c r="E72" s="130"/>
      <c r="F72" s="138"/>
      <c r="G72" s="117"/>
      <c r="H72" s="118"/>
      <c r="I72" s="117"/>
      <c r="J72" s="119"/>
      <c r="K72" s="117"/>
      <c r="L72" s="118"/>
      <c r="M72" s="117"/>
      <c r="N72" s="118"/>
      <c r="O72" s="117"/>
      <c r="P72" s="118"/>
      <c r="Q72" s="118"/>
      <c r="R72" s="118"/>
      <c r="S72" s="117"/>
      <c r="T72" s="117"/>
      <c r="U72" s="118"/>
      <c r="V72" s="117"/>
      <c r="W72" s="118"/>
      <c r="X72" s="120"/>
      <c r="Y72" s="117"/>
      <c r="Z72" s="118"/>
      <c r="AA72" s="117"/>
      <c r="AB72" s="117"/>
      <c r="AC72" s="118"/>
      <c r="AD72" s="117" t="str">
        <f>IF(E72="","",IF(T72=פרמטרים!$T$6,פרמטרים!$V$8,פרמטרים!$V$3))</f>
        <v/>
      </c>
      <c r="AE72" s="118"/>
      <c r="AF72" s="121" t="str">
        <f>IF(E72="","",IF(AD72="הוחלט לא להנגיש",פרמטרים!$AF$7,IF(AD72="בוצע",פרמטרים!$AF$6,IF(OR('רשימת מאגרים'!O72=פרמטרים!$J$3,AND('רשימת מאגרים'!O72=פרמטרים!$J$4,'רשימת מאגרים'!M72&lt;&gt;"")),פרמטרים!$AF$3,IF(OR('רשימת מאגרים'!O72=פרמטרים!$J$4,AND('רשימת מאגרים'!O72=פרמטרים!$J$5,'רשימת מאגרים'!M72&lt;&gt;"")),פרמטרים!$AF$4,פרמטרים!$AF$5)))))</f>
        <v/>
      </c>
      <c r="AG72" s="118"/>
      <c r="AH72" s="121" t="str">
        <f>IF(E72="","",IF(AD72="הוחלט לא להנגיש",פרמטרים!$AF$7,IF(AD72="בוצע",פרמטרים!$AF$6,IF(T72=פרמטרים!$T$6,פרמטרים!$AF$7,IF(AB72=פרמטרים!$N$5,פרמטרים!$AF$3,IF(OR(AB72=פרמטרים!$N$4,T72=פרמטרים!$T$5),פרמטרים!$AF$4,פרמטרים!$AF$5))))))</f>
        <v/>
      </c>
      <c r="AI72" s="118"/>
      <c r="AJ72" s="121" t="str">
        <f t="shared" si="23"/>
        <v/>
      </c>
      <c r="AK72" s="118"/>
      <c r="AL72" s="122"/>
      <c r="AM72" s="122"/>
      <c r="AN72" s="123" t="str">
        <f t="shared" si="19"/>
        <v/>
      </c>
      <c r="AO72" s="118"/>
      <c r="AP72" s="124" t="str">
        <f t="shared" si="20"/>
        <v/>
      </c>
      <c r="AQ72" s="124"/>
      <c r="AR72" s="120"/>
      <c r="AS72" s="120"/>
      <c r="AT72" s="120"/>
      <c r="AU72" s="125"/>
      <c r="AV72" s="118"/>
      <c r="AW72" s="118"/>
      <c r="AX72" s="126" t="str">
        <f t="shared" si="16"/>
        <v/>
      </c>
      <c r="AY72" s="127" t="str">
        <f t="shared" si="21"/>
        <v/>
      </c>
      <c r="AZ72" s="127" t="str">
        <f t="shared" si="22"/>
        <v/>
      </c>
    </row>
    <row r="73" spans="1:52" hidden="1">
      <c r="A73" s="112" t="str">
        <f t="shared" si="17"/>
        <v>משרד המדע הטכנולוגיה והחלל</v>
      </c>
      <c r="B73" s="113" t="str">
        <f t="shared" si="18"/>
        <v>most</v>
      </c>
      <c r="C73" s="114">
        <v>68</v>
      </c>
      <c r="D73" s="114" t="str">
        <f>IF(E73="","",IF(סימול="","לא הוגדר שם משרד",CONCATENATE(סימול,".DB.",COUNTIF($B$5:B72,$B73)+1)))</f>
        <v/>
      </c>
      <c r="E73" s="130"/>
      <c r="F73" s="138"/>
      <c r="G73" s="117"/>
      <c r="H73" s="118"/>
      <c r="I73" s="117"/>
      <c r="J73" s="119"/>
      <c r="K73" s="117"/>
      <c r="L73" s="118"/>
      <c r="M73" s="117"/>
      <c r="N73" s="118"/>
      <c r="O73" s="117"/>
      <c r="P73" s="118"/>
      <c r="Q73" s="118"/>
      <c r="R73" s="118"/>
      <c r="S73" s="117"/>
      <c r="T73" s="117"/>
      <c r="U73" s="118"/>
      <c r="V73" s="117"/>
      <c r="W73" s="118"/>
      <c r="X73" s="120"/>
      <c r="Y73" s="117"/>
      <c r="Z73" s="118"/>
      <c r="AA73" s="117"/>
      <c r="AB73" s="117"/>
      <c r="AC73" s="118"/>
      <c r="AD73" s="117" t="str">
        <f>IF(E73="","",IF(T73=פרמטרים!$T$6,פרמטרים!$V$8,פרמטרים!$V$3))</f>
        <v/>
      </c>
      <c r="AE73" s="118"/>
      <c r="AF73" s="121" t="str">
        <f>IF(E73="","",IF(AD73="הוחלט לא להנגיש",פרמטרים!$AF$7,IF(AD73="בוצע",פרמטרים!$AF$6,IF(OR('רשימת מאגרים'!O73=פרמטרים!$J$3,AND('רשימת מאגרים'!O73=פרמטרים!$J$4,'רשימת מאגרים'!M73&lt;&gt;"")),פרמטרים!$AF$3,IF(OR('רשימת מאגרים'!O73=פרמטרים!$J$4,AND('רשימת מאגרים'!O73=פרמטרים!$J$5,'רשימת מאגרים'!M73&lt;&gt;"")),פרמטרים!$AF$4,פרמטרים!$AF$5)))))</f>
        <v/>
      </c>
      <c r="AG73" s="118"/>
      <c r="AH73" s="121" t="str">
        <f>IF(E73="","",IF(AD73="הוחלט לא להנגיש",פרמטרים!$AF$7,IF(AD73="בוצע",פרמטרים!$AF$6,IF(T73=פרמטרים!$T$6,פרמטרים!$AF$7,IF(AB73=פרמטרים!$N$5,פרמטרים!$AF$3,IF(OR(AB73=פרמטרים!$N$4,T73=פרמטרים!$T$5),פרמטרים!$AF$4,פרמטרים!$AF$5))))))</f>
        <v/>
      </c>
      <c r="AI73" s="118"/>
      <c r="AJ73" s="121" t="str">
        <f t="shared" si="23"/>
        <v/>
      </c>
      <c r="AK73" s="118"/>
      <c r="AL73" s="122"/>
      <c r="AM73" s="122"/>
      <c r="AN73" s="123" t="str">
        <f t="shared" si="19"/>
        <v/>
      </c>
      <c r="AO73" s="118"/>
      <c r="AP73" s="124" t="str">
        <f t="shared" si="20"/>
        <v/>
      </c>
      <c r="AQ73" s="124"/>
      <c r="AR73" s="120"/>
      <c r="AS73" s="120"/>
      <c r="AT73" s="120"/>
      <c r="AU73" s="125"/>
      <c r="AV73" s="118"/>
      <c r="AW73" s="118"/>
      <c r="AX73" s="126" t="str">
        <f t="shared" si="16"/>
        <v/>
      </c>
      <c r="AY73" s="127" t="str">
        <f t="shared" si="21"/>
        <v/>
      </c>
      <c r="AZ73" s="127" t="str">
        <f t="shared" si="22"/>
        <v/>
      </c>
    </row>
    <row r="74" spans="1:52" hidden="1">
      <c r="A74" s="112" t="str">
        <f t="shared" si="17"/>
        <v>משרד המדע הטכנולוגיה והחלל</v>
      </c>
      <c r="B74" s="113" t="str">
        <f t="shared" si="18"/>
        <v>most</v>
      </c>
      <c r="C74" s="114">
        <v>69</v>
      </c>
      <c r="D74" s="114" t="str">
        <f>IF(E74="","",IF(סימול="","לא הוגדר שם משרד",CONCATENATE(סימול,".DB.",COUNTIF($B$5:B73,$B74)+1)))</f>
        <v/>
      </c>
      <c r="E74" s="130"/>
      <c r="F74" s="138"/>
      <c r="G74" s="117"/>
      <c r="H74" s="118"/>
      <c r="I74" s="117"/>
      <c r="J74" s="119"/>
      <c r="K74" s="117"/>
      <c r="L74" s="118"/>
      <c r="M74" s="117"/>
      <c r="N74" s="118"/>
      <c r="O74" s="117"/>
      <c r="P74" s="118"/>
      <c r="Q74" s="118"/>
      <c r="R74" s="118"/>
      <c r="S74" s="117"/>
      <c r="T74" s="117"/>
      <c r="U74" s="118"/>
      <c r="V74" s="117"/>
      <c r="W74" s="118"/>
      <c r="X74" s="120"/>
      <c r="Y74" s="117"/>
      <c r="Z74" s="118"/>
      <c r="AA74" s="117"/>
      <c r="AB74" s="117"/>
      <c r="AC74" s="118"/>
      <c r="AD74" s="117" t="str">
        <f>IF(E74="","",IF(T74=פרמטרים!$T$6,פרמטרים!$V$8,פרמטרים!$V$3))</f>
        <v/>
      </c>
      <c r="AE74" s="118"/>
      <c r="AF74" s="121" t="str">
        <f>IF(E74="","",IF(AD74="הוחלט לא להנגיש",פרמטרים!$AF$7,IF(AD74="בוצע",פרמטרים!$AF$6,IF(OR('רשימת מאגרים'!O74=פרמטרים!$J$3,AND('רשימת מאגרים'!O74=פרמטרים!$J$4,'רשימת מאגרים'!M74&lt;&gt;"")),פרמטרים!$AF$3,IF(OR('רשימת מאגרים'!O74=פרמטרים!$J$4,AND('רשימת מאגרים'!O74=פרמטרים!$J$5,'רשימת מאגרים'!M74&lt;&gt;"")),פרמטרים!$AF$4,פרמטרים!$AF$5)))))</f>
        <v/>
      </c>
      <c r="AG74" s="118"/>
      <c r="AH74" s="121" t="str">
        <f>IF(E74="","",IF(AD74="הוחלט לא להנגיש",פרמטרים!$AF$7,IF(AD74="בוצע",פרמטרים!$AF$6,IF(T74=פרמטרים!$T$6,פרמטרים!$AF$7,IF(AB74=פרמטרים!$N$5,פרמטרים!$AF$3,IF(OR(AB74=פרמטרים!$N$4,T74=פרמטרים!$T$5),פרמטרים!$AF$4,פרמטרים!$AF$5))))))</f>
        <v/>
      </c>
      <c r="AI74" s="118"/>
      <c r="AJ74" s="121" t="str">
        <f t="shared" si="23"/>
        <v/>
      </c>
      <c r="AK74" s="118"/>
      <c r="AL74" s="122"/>
      <c r="AM74" s="122"/>
      <c r="AN74" s="123" t="str">
        <f t="shared" si="19"/>
        <v/>
      </c>
      <c r="AO74" s="118"/>
      <c r="AP74" s="124" t="str">
        <f t="shared" si="20"/>
        <v/>
      </c>
      <c r="AQ74" s="124"/>
      <c r="AR74" s="120"/>
      <c r="AS74" s="120"/>
      <c r="AT74" s="120"/>
      <c r="AU74" s="125"/>
      <c r="AV74" s="118"/>
      <c r="AW74" s="118"/>
      <c r="AX74" s="126" t="str">
        <f t="shared" si="16"/>
        <v/>
      </c>
      <c r="AY74" s="127" t="str">
        <f t="shared" si="21"/>
        <v/>
      </c>
      <c r="AZ74" s="127" t="str">
        <f t="shared" si="22"/>
        <v/>
      </c>
    </row>
    <row r="75" spans="1:52" hidden="1">
      <c r="A75" s="112" t="str">
        <f t="shared" si="17"/>
        <v>משרד המדע הטכנולוגיה והחלל</v>
      </c>
      <c r="B75" s="113" t="str">
        <f t="shared" si="18"/>
        <v>most</v>
      </c>
      <c r="C75" s="114">
        <v>70</v>
      </c>
      <c r="D75" s="114" t="str">
        <f>IF(E75="","",IF(סימול="","לא הוגדר שם משרד",CONCATENATE(סימול,".DB.",COUNTIF($B$5:B74,$B75)+1)))</f>
        <v/>
      </c>
      <c r="E75" s="130"/>
      <c r="F75" s="138"/>
      <c r="G75" s="117"/>
      <c r="H75" s="118"/>
      <c r="I75" s="117"/>
      <c r="J75" s="119"/>
      <c r="K75" s="117"/>
      <c r="L75" s="118"/>
      <c r="M75" s="117"/>
      <c r="N75" s="118"/>
      <c r="O75" s="117"/>
      <c r="P75" s="118"/>
      <c r="Q75" s="118"/>
      <c r="R75" s="118"/>
      <c r="S75" s="117"/>
      <c r="T75" s="117"/>
      <c r="U75" s="118"/>
      <c r="V75" s="117"/>
      <c r="W75" s="118"/>
      <c r="X75" s="120"/>
      <c r="Y75" s="117"/>
      <c r="Z75" s="118"/>
      <c r="AA75" s="117"/>
      <c r="AB75" s="117"/>
      <c r="AC75" s="118"/>
      <c r="AD75" s="117" t="str">
        <f>IF(E75="","",IF(T75=פרמטרים!$T$6,פרמטרים!$V$8,פרמטרים!$V$3))</f>
        <v/>
      </c>
      <c r="AE75" s="118"/>
      <c r="AF75" s="121" t="str">
        <f>IF(E75="","",IF(AD75="הוחלט לא להנגיש",פרמטרים!$AF$7,IF(AD75="בוצע",פרמטרים!$AF$6,IF(OR('רשימת מאגרים'!O75=פרמטרים!$J$3,AND('רשימת מאגרים'!O75=פרמטרים!$J$4,'רשימת מאגרים'!M75&lt;&gt;"")),פרמטרים!$AF$3,IF(OR('רשימת מאגרים'!O75=פרמטרים!$J$4,AND('רשימת מאגרים'!O75=פרמטרים!$J$5,'רשימת מאגרים'!M75&lt;&gt;"")),פרמטרים!$AF$4,פרמטרים!$AF$5)))))</f>
        <v/>
      </c>
      <c r="AG75" s="118"/>
      <c r="AH75" s="121" t="str">
        <f>IF(E75="","",IF(AD75="הוחלט לא להנגיש",פרמטרים!$AF$7,IF(AD75="בוצע",פרמטרים!$AF$6,IF(T75=פרמטרים!$T$6,פרמטרים!$AF$7,IF(AB75=פרמטרים!$N$5,פרמטרים!$AF$3,IF(OR(AB75=פרמטרים!$N$4,T75=פרמטרים!$T$5),פרמטרים!$AF$4,פרמטרים!$AF$5))))))</f>
        <v/>
      </c>
      <c r="AI75" s="118"/>
      <c r="AJ75" s="121" t="str">
        <f t="shared" si="23"/>
        <v/>
      </c>
      <c r="AK75" s="118"/>
      <c r="AL75" s="122"/>
      <c r="AM75" s="122"/>
      <c r="AN75" s="123" t="str">
        <f t="shared" si="19"/>
        <v/>
      </c>
      <c r="AO75" s="118"/>
      <c r="AP75" s="124" t="str">
        <f t="shared" si="20"/>
        <v/>
      </c>
      <c r="AQ75" s="124"/>
      <c r="AR75" s="120"/>
      <c r="AS75" s="120"/>
      <c r="AT75" s="120"/>
      <c r="AU75" s="125"/>
      <c r="AV75" s="118"/>
      <c r="AW75" s="118"/>
      <c r="AX75" s="126" t="str">
        <f t="shared" si="16"/>
        <v/>
      </c>
      <c r="AY75" s="127" t="str">
        <f t="shared" si="21"/>
        <v/>
      </c>
      <c r="AZ75" s="127" t="str">
        <f t="shared" si="22"/>
        <v/>
      </c>
    </row>
    <row r="76" spans="1:52" hidden="1">
      <c r="A76" s="112" t="str">
        <f t="shared" si="17"/>
        <v>משרד המדע הטכנולוגיה והחלל</v>
      </c>
      <c r="B76" s="113" t="str">
        <f t="shared" si="18"/>
        <v>most</v>
      </c>
      <c r="C76" s="114">
        <v>71</v>
      </c>
      <c r="D76" s="114" t="str">
        <f>IF(E76="","",IF(סימול="","לא הוגדר שם משרד",CONCATENATE(סימול,".DB.",COUNTIF($B$5:B75,$B76)+1)))</f>
        <v/>
      </c>
      <c r="E76" s="130"/>
      <c r="F76" s="138"/>
      <c r="G76" s="117"/>
      <c r="H76" s="118"/>
      <c r="I76" s="117"/>
      <c r="J76" s="119"/>
      <c r="K76" s="117"/>
      <c r="L76" s="118"/>
      <c r="M76" s="117"/>
      <c r="N76" s="118"/>
      <c r="O76" s="117"/>
      <c r="P76" s="118"/>
      <c r="Q76" s="118"/>
      <c r="R76" s="118"/>
      <c r="S76" s="117"/>
      <c r="T76" s="117"/>
      <c r="U76" s="118"/>
      <c r="V76" s="117"/>
      <c r="W76" s="118"/>
      <c r="X76" s="120"/>
      <c r="Y76" s="117"/>
      <c r="Z76" s="118"/>
      <c r="AA76" s="117"/>
      <c r="AB76" s="117"/>
      <c r="AC76" s="118"/>
      <c r="AD76" s="117" t="str">
        <f>IF(E76="","",IF(T76=פרמטרים!$T$6,פרמטרים!$V$8,פרמטרים!$V$3))</f>
        <v/>
      </c>
      <c r="AE76" s="118"/>
      <c r="AF76" s="121" t="str">
        <f>IF(E76="","",IF(AD76="הוחלט לא להנגיש",פרמטרים!$AF$7,IF(AD76="בוצע",פרמטרים!$AF$6,IF(OR('רשימת מאגרים'!O76=פרמטרים!$J$3,AND('רשימת מאגרים'!O76=פרמטרים!$J$4,'רשימת מאגרים'!M76&lt;&gt;"")),פרמטרים!$AF$3,IF(OR('רשימת מאגרים'!O76=פרמטרים!$J$4,AND('רשימת מאגרים'!O76=פרמטרים!$J$5,'רשימת מאגרים'!M76&lt;&gt;"")),פרמטרים!$AF$4,פרמטרים!$AF$5)))))</f>
        <v/>
      </c>
      <c r="AG76" s="118"/>
      <c r="AH76" s="121" t="str">
        <f>IF(E76="","",IF(AD76="הוחלט לא להנגיש",פרמטרים!$AF$7,IF(AD76="בוצע",פרמטרים!$AF$6,IF(T76=פרמטרים!$T$6,פרמטרים!$AF$7,IF(AB76=פרמטרים!$N$5,פרמטרים!$AF$3,IF(OR(AB76=פרמטרים!$N$4,T76=פרמטרים!$T$5),פרמטרים!$AF$4,פרמטרים!$AF$5))))))</f>
        <v/>
      </c>
      <c r="AI76" s="118"/>
      <c r="AJ76" s="121" t="str">
        <f t="shared" si="23"/>
        <v/>
      </c>
      <c r="AK76" s="118"/>
      <c r="AL76" s="122"/>
      <c r="AM76" s="122"/>
      <c r="AN76" s="123" t="str">
        <f t="shared" si="19"/>
        <v/>
      </c>
      <c r="AO76" s="118"/>
      <c r="AP76" s="124" t="str">
        <f t="shared" si="20"/>
        <v/>
      </c>
      <c r="AQ76" s="124"/>
      <c r="AR76" s="120"/>
      <c r="AS76" s="120"/>
      <c r="AT76" s="120"/>
      <c r="AU76" s="125"/>
      <c r="AV76" s="118"/>
      <c r="AW76" s="118"/>
      <c r="AX76" s="126" t="str">
        <f t="shared" si="16"/>
        <v/>
      </c>
      <c r="AY76" s="127" t="str">
        <f t="shared" si="21"/>
        <v/>
      </c>
      <c r="AZ76" s="127" t="str">
        <f t="shared" si="22"/>
        <v/>
      </c>
    </row>
    <row r="77" spans="1:52" hidden="1">
      <c r="A77" s="112" t="str">
        <f t="shared" si="17"/>
        <v>משרד המדע הטכנולוגיה והחלל</v>
      </c>
      <c r="B77" s="113" t="str">
        <f t="shared" si="18"/>
        <v>most</v>
      </c>
      <c r="C77" s="114">
        <v>72</v>
      </c>
      <c r="D77" s="114" t="str">
        <f>IF(E77="","",IF(סימול="","לא הוגדר שם משרד",CONCATENATE(סימול,".DB.",COUNTIF($B$5:B76,$B77)+1)))</f>
        <v/>
      </c>
      <c r="E77" s="130"/>
      <c r="F77" s="138"/>
      <c r="G77" s="117"/>
      <c r="H77" s="118"/>
      <c r="I77" s="117"/>
      <c r="J77" s="119"/>
      <c r="K77" s="117"/>
      <c r="L77" s="118"/>
      <c r="M77" s="117"/>
      <c r="N77" s="118"/>
      <c r="O77" s="117"/>
      <c r="P77" s="118"/>
      <c r="Q77" s="118"/>
      <c r="R77" s="118"/>
      <c r="S77" s="117"/>
      <c r="T77" s="117"/>
      <c r="U77" s="118"/>
      <c r="V77" s="117"/>
      <c r="W77" s="118"/>
      <c r="X77" s="120"/>
      <c r="Y77" s="117"/>
      <c r="Z77" s="118"/>
      <c r="AA77" s="117"/>
      <c r="AB77" s="117"/>
      <c r="AC77" s="118"/>
      <c r="AD77" s="117" t="str">
        <f>IF(E77="","",IF(T77=פרמטרים!$T$6,פרמטרים!$V$8,פרמטרים!$V$3))</f>
        <v/>
      </c>
      <c r="AE77" s="118"/>
      <c r="AF77" s="121" t="str">
        <f>IF(E77="","",IF(AD77="הוחלט לא להנגיש",פרמטרים!$AF$7,IF(AD77="בוצע",פרמטרים!$AF$6,IF(OR('רשימת מאגרים'!O77=פרמטרים!$J$3,AND('רשימת מאגרים'!O77=פרמטרים!$J$4,'רשימת מאגרים'!M77&lt;&gt;"")),פרמטרים!$AF$3,IF(OR('רשימת מאגרים'!O77=פרמטרים!$J$4,AND('רשימת מאגרים'!O77=פרמטרים!$J$5,'רשימת מאגרים'!M77&lt;&gt;"")),פרמטרים!$AF$4,פרמטרים!$AF$5)))))</f>
        <v/>
      </c>
      <c r="AG77" s="118"/>
      <c r="AH77" s="121" t="str">
        <f>IF(E77="","",IF(AD77="הוחלט לא להנגיש",פרמטרים!$AF$7,IF(AD77="בוצע",פרמטרים!$AF$6,IF(T77=פרמטרים!$T$6,פרמטרים!$AF$7,IF(AB77=פרמטרים!$N$5,פרמטרים!$AF$3,IF(OR(AB77=פרמטרים!$N$4,T77=פרמטרים!$T$5),פרמטרים!$AF$4,פרמטרים!$AF$5))))))</f>
        <v/>
      </c>
      <c r="AI77" s="118"/>
      <c r="AJ77" s="121" t="str">
        <f t="shared" si="23"/>
        <v/>
      </c>
      <c r="AK77" s="118"/>
      <c r="AL77" s="122"/>
      <c r="AM77" s="122"/>
      <c r="AN77" s="123" t="str">
        <f t="shared" si="19"/>
        <v/>
      </c>
      <c r="AO77" s="118"/>
      <c r="AP77" s="124" t="str">
        <f t="shared" si="20"/>
        <v/>
      </c>
      <c r="AQ77" s="124"/>
      <c r="AR77" s="120"/>
      <c r="AS77" s="120"/>
      <c r="AT77" s="120"/>
      <c r="AU77" s="125"/>
      <c r="AV77" s="118"/>
      <c r="AW77" s="118"/>
      <c r="AX77" s="126" t="str">
        <f t="shared" si="16"/>
        <v/>
      </c>
      <c r="AY77" s="127" t="str">
        <f t="shared" si="21"/>
        <v/>
      </c>
      <c r="AZ77" s="127" t="str">
        <f t="shared" si="22"/>
        <v/>
      </c>
    </row>
    <row r="78" spans="1:52" hidden="1">
      <c r="A78" s="112" t="str">
        <f t="shared" si="17"/>
        <v>משרד המדע הטכנולוגיה והחלל</v>
      </c>
      <c r="B78" s="113" t="str">
        <f t="shared" si="18"/>
        <v>most</v>
      </c>
      <c r="C78" s="114">
        <v>73</v>
      </c>
      <c r="D78" s="114" t="str">
        <f>IF(E78="","",IF(סימול="","לא הוגדר שם משרד",CONCATENATE(סימול,".DB.",COUNTIF($B$5:B77,$B78)+1)))</f>
        <v/>
      </c>
      <c r="E78" s="130"/>
      <c r="F78" s="138"/>
      <c r="G78" s="117"/>
      <c r="H78" s="118"/>
      <c r="I78" s="117"/>
      <c r="J78" s="119"/>
      <c r="K78" s="117"/>
      <c r="L78" s="118"/>
      <c r="M78" s="117"/>
      <c r="N78" s="118"/>
      <c r="O78" s="117"/>
      <c r="P78" s="118"/>
      <c r="Q78" s="118"/>
      <c r="R78" s="118"/>
      <c r="S78" s="117"/>
      <c r="T78" s="117"/>
      <c r="U78" s="118"/>
      <c r="V78" s="117"/>
      <c r="W78" s="118"/>
      <c r="X78" s="120"/>
      <c r="Y78" s="117"/>
      <c r="Z78" s="118"/>
      <c r="AA78" s="117"/>
      <c r="AB78" s="117"/>
      <c r="AC78" s="118"/>
      <c r="AD78" s="117" t="str">
        <f>IF(E78="","",IF(T78=פרמטרים!$T$6,פרמטרים!$V$8,פרמטרים!$V$3))</f>
        <v/>
      </c>
      <c r="AE78" s="118"/>
      <c r="AF78" s="121" t="str">
        <f>IF(E78="","",IF(AD78="הוחלט לא להנגיש",פרמטרים!$AF$7,IF(AD78="בוצע",פרמטרים!$AF$6,IF(OR('רשימת מאגרים'!O78=פרמטרים!$J$3,AND('רשימת מאגרים'!O78=פרמטרים!$J$4,'רשימת מאגרים'!M78&lt;&gt;"")),פרמטרים!$AF$3,IF(OR('רשימת מאגרים'!O78=פרמטרים!$J$4,AND('רשימת מאגרים'!O78=פרמטרים!$J$5,'רשימת מאגרים'!M78&lt;&gt;"")),פרמטרים!$AF$4,פרמטרים!$AF$5)))))</f>
        <v/>
      </c>
      <c r="AG78" s="118"/>
      <c r="AH78" s="121" t="str">
        <f>IF(E78="","",IF(AD78="הוחלט לא להנגיש",פרמטרים!$AF$7,IF(AD78="בוצע",פרמטרים!$AF$6,IF(T78=פרמטרים!$T$6,פרמטרים!$AF$7,IF(AB78=פרמטרים!$N$5,פרמטרים!$AF$3,IF(OR(AB78=פרמטרים!$N$4,T78=פרמטרים!$T$5),פרמטרים!$AF$4,פרמטרים!$AF$5))))))</f>
        <v/>
      </c>
      <c r="AI78" s="118"/>
      <c r="AJ78" s="121" t="str">
        <f t="shared" si="23"/>
        <v/>
      </c>
      <c r="AK78" s="118"/>
      <c r="AL78" s="122"/>
      <c r="AM78" s="122"/>
      <c r="AN78" s="123" t="str">
        <f t="shared" si="19"/>
        <v/>
      </c>
      <c r="AO78" s="118"/>
      <c r="AP78" s="124" t="str">
        <f t="shared" si="20"/>
        <v/>
      </c>
      <c r="AQ78" s="124"/>
      <c r="AR78" s="120"/>
      <c r="AS78" s="120"/>
      <c r="AT78" s="120"/>
      <c r="AU78" s="125"/>
      <c r="AV78" s="118"/>
      <c r="AW78" s="118"/>
      <c r="AX78" s="126" t="str">
        <f t="shared" si="16"/>
        <v/>
      </c>
      <c r="AY78" s="127" t="str">
        <f t="shared" si="21"/>
        <v/>
      </c>
      <c r="AZ78" s="127" t="str">
        <f t="shared" si="22"/>
        <v/>
      </c>
    </row>
    <row r="79" spans="1:52" hidden="1">
      <c r="A79" s="112" t="str">
        <f t="shared" si="17"/>
        <v>משרד המדע הטכנולוגיה והחלל</v>
      </c>
      <c r="B79" s="113" t="str">
        <f t="shared" si="18"/>
        <v>most</v>
      </c>
      <c r="C79" s="114">
        <v>74</v>
      </c>
      <c r="D79" s="114" t="str">
        <f>IF(E79="","",IF(סימול="","לא הוגדר שם משרד",CONCATENATE(סימול,".DB.",COUNTIF($B$5:B78,$B79)+1)))</f>
        <v/>
      </c>
      <c r="E79" s="130"/>
      <c r="F79" s="138"/>
      <c r="G79" s="117"/>
      <c r="H79" s="118"/>
      <c r="I79" s="117"/>
      <c r="J79" s="119"/>
      <c r="K79" s="117"/>
      <c r="L79" s="118"/>
      <c r="M79" s="117"/>
      <c r="N79" s="118"/>
      <c r="O79" s="117"/>
      <c r="P79" s="118"/>
      <c r="Q79" s="118"/>
      <c r="R79" s="118"/>
      <c r="S79" s="117"/>
      <c r="T79" s="117"/>
      <c r="U79" s="118"/>
      <c r="V79" s="117"/>
      <c r="W79" s="118"/>
      <c r="X79" s="120"/>
      <c r="Y79" s="117"/>
      <c r="Z79" s="118"/>
      <c r="AA79" s="117"/>
      <c r="AB79" s="117"/>
      <c r="AC79" s="118"/>
      <c r="AD79" s="117" t="str">
        <f>IF(E79="","",IF(T79=פרמטרים!$T$6,פרמטרים!$V$8,פרמטרים!$V$3))</f>
        <v/>
      </c>
      <c r="AE79" s="118"/>
      <c r="AF79" s="121" t="str">
        <f>IF(E79="","",IF(AD79="הוחלט לא להנגיש",פרמטרים!$AF$7,IF(AD79="בוצע",פרמטרים!$AF$6,IF(OR('רשימת מאגרים'!O79=פרמטרים!$J$3,AND('רשימת מאגרים'!O79=פרמטרים!$J$4,'רשימת מאגרים'!M79&lt;&gt;"")),פרמטרים!$AF$3,IF(OR('רשימת מאגרים'!O79=פרמטרים!$J$4,AND('רשימת מאגרים'!O79=פרמטרים!$J$5,'רשימת מאגרים'!M79&lt;&gt;"")),פרמטרים!$AF$4,פרמטרים!$AF$5)))))</f>
        <v/>
      </c>
      <c r="AG79" s="118"/>
      <c r="AH79" s="121" t="str">
        <f>IF(E79="","",IF(AD79="הוחלט לא להנגיש",פרמטרים!$AF$7,IF(AD79="בוצע",פרמטרים!$AF$6,IF(T79=פרמטרים!$T$6,פרמטרים!$AF$7,IF(AB79=פרמטרים!$N$5,פרמטרים!$AF$3,IF(OR(AB79=פרמטרים!$N$4,T79=פרמטרים!$T$5),פרמטרים!$AF$4,פרמטרים!$AF$5))))))</f>
        <v/>
      </c>
      <c r="AI79" s="118"/>
      <c r="AJ79" s="121" t="str">
        <f t="shared" si="23"/>
        <v/>
      </c>
      <c r="AK79" s="118"/>
      <c r="AL79" s="122"/>
      <c r="AM79" s="122"/>
      <c r="AN79" s="123" t="str">
        <f t="shared" si="19"/>
        <v/>
      </c>
      <c r="AO79" s="118"/>
      <c r="AP79" s="124" t="str">
        <f t="shared" si="20"/>
        <v/>
      </c>
      <c r="AQ79" s="124"/>
      <c r="AR79" s="120"/>
      <c r="AS79" s="120"/>
      <c r="AT79" s="120"/>
      <c r="AU79" s="125"/>
      <c r="AV79" s="118"/>
      <c r="AW79" s="118"/>
      <c r="AX79" s="126" t="str">
        <f t="shared" si="16"/>
        <v/>
      </c>
      <c r="AY79" s="127" t="str">
        <f t="shared" si="21"/>
        <v/>
      </c>
      <c r="AZ79" s="127" t="str">
        <f t="shared" si="22"/>
        <v/>
      </c>
    </row>
    <row r="80" spans="1:52" hidden="1">
      <c r="A80" s="112" t="str">
        <f t="shared" si="17"/>
        <v>משרד המדע הטכנולוגיה והחלל</v>
      </c>
      <c r="B80" s="113" t="str">
        <f t="shared" si="18"/>
        <v>most</v>
      </c>
      <c r="C80" s="114">
        <v>75</v>
      </c>
      <c r="D80" s="114" t="str">
        <f>IF(E80="","",IF(סימול="","לא הוגדר שם משרד",CONCATENATE(סימול,".DB.",COUNTIF($B$5:B79,$B80)+1)))</f>
        <v/>
      </c>
      <c r="E80" s="130"/>
      <c r="F80" s="138"/>
      <c r="G80" s="117"/>
      <c r="H80" s="118"/>
      <c r="I80" s="117"/>
      <c r="J80" s="119"/>
      <c r="K80" s="117"/>
      <c r="L80" s="118"/>
      <c r="M80" s="117"/>
      <c r="N80" s="118"/>
      <c r="O80" s="117"/>
      <c r="P80" s="118"/>
      <c r="Q80" s="118"/>
      <c r="R80" s="118"/>
      <c r="S80" s="117"/>
      <c r="T80" s="117"/>
      <c r="U80" s="118"/>
      <c r="V80" s="117"/>
      <c r="W80" s="118"/>
      <c r="X80" s="120"/>
      <c r="Y80" s="117"/>
      <c r="Z80" s="118"/>
      <c r="AA80" s="117"/>
      <c r="AB80" s="117"/>
      <c r="AC80" s="118"/>
      <c r="AD80" s="117" t="str">
        <f>IF(E80="","",IF(T80=פרמטרים!$T$6,פרמטרים!$V$8,פרמטרים!$V$3))</f>
        <v/>
      </c>
      <c r="AE80" s="118"/>
      <c r="AF80" s="121" t="str">
        <f>IF(E80="","",IF(AD80="הוחלט לא להנגיש",פרמטרים!$AF$7,IF(AD80="בוצע",פרמטרים!$AF$6,IF(OR('רשימת מאגרים'!O80=פרמטרים!$J$3,AND('רשימת מאגרים'!O80=פרמטרים!$J$4,'רשימת מאגרים'!M80&lt;&gt;"")),פרמטרים!$AF$3,IF(OR('רשימת מאגרים'!O80=פרמטרים!$J$4,AND('רשימת מאגרים'!O80=פרמטרים!$J$5,'רשימת מאגרים'!M80&lt;&gt;"")),פרמטרים!$AF$4,פרמטרים!$AF$5)))))</f>
        <v/>
      </c>
      <c r="AG80" s="118"/>
      <c r="AH80" s="121" t="str">
        <f>IF(E80="","",IF(AD80="הוחלט לא להנגיש",פרמטרים!$AF$7,IF(AD80="בוצע",פרמטרים!$AF$6,IF(T80=פרמטרים!$T$6,פרמטרים!$AF$7,IF(AB80=פרמטרים!$N$5,פרמטרים!$AF$3,IF(OR(AB80=פרמטרים!$N$4,T80=פרמטרים!$T$5),פרמטרים!$AF$4,פרמטרים!$AF$5))))))</f>
        <v/>
      </c>
      <c r="AI80" s="118"/>
      <c r="AJ80" s="121" t="str">
        <f t="shared" si="23"/>
        <v/>
      </c>
      <c r="AK80" s="118"/>
      <c r="AL80" s="122"/>
      <c r="AM80" s="122"/>
      <c r="AN80" s="123" t="str">
        <f t="shared" si="19"/>
        <v/>
      </c>
      <c r="AO80" s="118"/>
      <c r="AP80" s="124" t="str">
        <f t="shared" si="20"/>
        <v/>
      </c>
      <c r="AQ80" s="124"/>
      <c r="AR80" s="120"/>
      <c r="AS80" s="120"/>
      <c r="AT80" s="120"/>
      <c r="AU80" s="125"/>
      <c r="AV80" s="118"/>
      <c r="AW80" s="118"/>
      <c r="AX80" s="126" t="str">
        <f t="shared" si="16"/>
        <v/>
      </c>
      <c r="AY80" s="127" t="str">
        <f t="shared" si="21"/>
        <v/>
      </c>
      <c r="AZ80" s="127" t="str">
        <f t="shared" si="22"/>
        <v/>
      </c>
    </row>
    <row r="81" spans="1:52" hidden="1">
      <c r="A81" s="112" t="str">
        <f t="shared" si="17"/>
        <v>משרד המדע הטכנולוגיה והחלל</v>
      </c>
      <c r="B81" s="113" t="str">
        <f t="shared" si="18"/>
        <v>most</v>
      </c>
      <c r="C81" s="114">
        <v>76</v>
      </c>
      <c r="D81" s="114" t="str">
        <f>IF(E81="","",IF(סימול="","לא הוגדר שם משרד",CONCATENATE(סימול,".DB.",COUNTIF($B$5:B80,$B81)+1)))</f>
        <v/>
      </c>
      <c r="E81" s="130"/>
      <c r="F81" s="138"/>
      <c r="G81" s="117"/>
      <c r="H81" s="118"/>
      <c r="I81" s="117"/>
      <c r="J81" s="119"/>
      <c r="K81" s="117"/>
      <c r="L81" s="118"/>
      <c r="M81" s="117"/>
      <c r="N81" s="118"/>
      <c r="O81" s="117"/>
      <c r="P81" s="118"/>
      <c r="Q81" s="118"/>
      <c r="R81" s="118"/>
      <c r="S81" s="117"/>
      <c r="T81" s="117"/>
      <c r="U81" s="118"/>
      <c r="V81" s="117"/>
      <c r="W81" s="118"/>
      <c r="X81" s="120"/>
      <c r="Y81" s="117"/>
      <c r="Z81" s="118"/>
      <c r="AA81" s="117"/>
      <c r="AB81" s="117"/>
      <c r="AC81" s="118"/>
      <c r="AD81" s="117" t="str">
        <f>IF(E81="","",IF(T81=פרמטרים!$T$6,פרמטרים!$V$8,פרמטרים!$V$3))</f>
        <v/>
      </c>
      <c r="AE81" s="118"/>
      <c r="AF81" s="121" t="str">
        <f>IF(E81="","",IF(AD81="הוחלט לא להנגיש",פרמטרים!$AF$7,IF(AD81="בוצע",פרמטרים!$AF$6,IF(OR('רשימת מאגרים'!O81=פרמטרים!$J$3,AND('רשימת מאגרים'!O81=פרמטרים!$J$4,'רשימת מאגרים'!M81&lt;&gt;"")),פרמטרים!$AF$3,IF(OR('רשימת מאגרים'!O81=פרמטרים!$J$4,AND('רשימת מאגרים'!O81=פרמטרים!$J$5,'רשימת מאגרים'!M81&lt;&gt;"")),פרמטרים!$AF$4,פרמטרים!$AF$5)))))</f>
        <v/>
      </c>
      <c r="AG81" s="118"/>
      <c r="AH81" s="121" t="str">
        <f>IF(E81="","",IF(AD81="הוחלט לא להנגיש",פרמטרים!$AF$7,IF(AD81="בוצע",פרמטרים!$AF$6,IF(T81=פרמטרים!$T$6,פרמטרים!$AF$7,IF(AB81=פרמטרים!$N$5,פרמטרים!$AF$3,IF(OR(AB81=פרמטרים!$N$4,T81=פרמטרים!$T$5),פרמטרים!$AF$4,פרמטרים!$AF$5))))))</f>
        <v/>
      </c>
      <c r="AI81" s="118"/>
      <c r="AJ81" s="121" t="str">
        <f t="shared" si="23"/>
        <v/>
      </c>
      <c r="AK81" s="118"/>
      <c r="AL81" s="122"/>
      <c r="AM81" s="122"/>
      <c r="AN81" s="123" t="str">
        <f t="shared" si="19"/>
        <v/>
      </c>
      <c r="AO81" s="118"/>
      <c r="AP81" s="124" t="str">
        <f t="shared" si="20"/>
        <v/>
      </c>
      <c r="AQ81" s="124"/>
      <c r="AR81" s="120"/>
      <c r="AS81" s="120"/>
      <c r="AT81" s="120"/>
      <c r="AU81" s="125"/>
      <c r="AV81" s="118"/>
      <c r="AW81" s="118"/>
      <c r="AX81" s="126" t="str">
        <f t="shared" si="16"/>
        <v/>
      </c>
      <c r="AY81" s="127" t="str">
        <f t="shared" si="21"/>
        <v/>
      </c>
      <c r="AZ81" s="127" t="str">
        <f t="shared" si="22"/>
        <v/>
      </c>
    </row>
    <row r="82" spans="1:52" hidden="1">
      <c r="A82" s="112" t="str">
        <f t="shared" si="17"/>
        <v>משרד המדע הטכנולוגיה והחלל</v>
      </c>
      <c r="B82" s="113" t="str">
        <f t="shared" si="18"/>
        <v>most</v>
      </c>
      <c r="C82" s="114">
        <v>77</v>
      </c>
      <c r="D82" s="114" t="str">
        <f>IF(E82="","",IF(סימול="","לא הוגדר שם משרד",CONCATENATE(סימול,".DB.",COUNTIF($B$5:B81,$B82)+1)))</f>
        <v/>
      </c>
      <c r="E82" s="130"/>
      <c r="F82" s="138"/>
      <c r="G82" s="117"/>
      <c r="H82" s="118"/>
      <c r="I82" s="117"/>
      <c r="J82" s="119"/>
      <c r="K82" s="117"/>
      <c r="L82" s="118"/>
      <c r="M82" s="117"/>
      <c r="N82" s="118"/>
      <c r="O82" s="117"/>
      <c r="P82" s="118"/>
      <c r="Q82" s="118"/>
      <c r="R82" s="118"/>
      <c r="S82" s="117"/>
      <c r="T82" s="117"/>
      <c r="U82" s="118"/>
      <c r="V82" s="117"/>
      <c r="W82" s="118"/>
      <c r="X82" s="120"/>
      <c r="Y82" s="117"/>
      <c r="Z82" s="118"/>
      <c r="AA82" s="117"/>
      <c r="AB82" s="117"/>
      <c r="AC82" s="118"/>
      <c r="AD82" s="117" t="str">
        <f>IF(E82="","",IF(T82=פרמטרים!$T$6,פרמטרים!$V$8,פרמטרים!$V$3))</f>
        <v/>
      </c>
      <c r="AE82" s="118"/>
      <c r="AF82" s="121" t="str">
        <f>IF(E82="","",IF(AD82="הוחלט לא להנגיש",פרמטרים!$AF$7,IF(AD82="בוצע",פרמטרים!$AF$6,IF(OR('רשימת מאגרים'!O82=פרמטרים!$J$3,AND('רשימת מאגרים'!O82=פרמטרים!$J$4,'רשימת מאגרים'!M82&lt;&gt;"")),פרמטרים!$AF$3,IF(OR('רשימת מאגרים'!O82=פרמטרים!$J$4,AND('רשימת מאגרים'!O82=פרמטרים!$J$5,'רשימת מאגרים'!M82&lt;&gt;"")),פרמטרים!$AF$4,פרמטרים!$AF$5)))))</f>
        <v/>
      </c>
      <c r="AG82" s="118"/>
      <c r="AH82" s="121" t="str">
        <f>IF(E82="","",IF(AD82="הוחלט לא להנגיש",פרמטרים!$AF$7,IF(AD82="בוצע",פרמטרים!$AF$6,IF(T82=פרמטרים!$T$6,פרמטרים!$AF$7,IF(AB82=פרמטרים!$N$5,פרמטרים!$AF$3,IF(OR(AB82=פרמטרים!$N$4,T82=פרמטרים!$T$5),פרמטרים!$AF$4,פרמטרים!$AF$5))))))</f>
        <v/>
      </c>
      <c r="AI82" s="118"/>
      <c r="AJ82" s="121" t="str">
        <f t="shared" si="23"/>
        <v/>
      </c>
      <c r="AK82" s="118"/>
      <c r="AL82" s="122"/>
      <c r="AM82" s="122"/>
      <c r="AN82" s="123" t="str">
        <f t="shared" si="19"/>
        <v/>
      </c>
      <c r="AO82" s="118"/>
      <c r="AP82" s="124" t="str">
        <f t="shared" si="20"/>
        <v/>
      </c>
      <c r="AQ82" s="124"/>
      <c r="AR82" s="120"/>
      <c r="AS82" s="120"/>
      <c r="AT82" s="120"/>
      <c r="AU82" s="125"/>
      <c r="AV82" s="118"/>
      <c r="AW82" s="118"/>
      <c r="AX82" s="126" t="str">
        <f t="shared" si="16"/>
        <v/>
      </c>
      <c r="AY82" s="127" t="str">
        <f t="shared" si="21"/>
        <v/>
      </c>
      <c r="AZ82" s="127" t="str">
        <f t="shared" si="22"/>
        <v/>
      </c>
    </row>
    <row r="83" spans="1:52" hidden="1">
      <c r="A83" s="112" t="str">
        <f t="shared" si="17"/>
        <v>משרד המדע הטכנולוגיה והחלל</v>
      </c>
      <c r="B83" s="113" t="str">
        <f t="shared" si="18"/>
        <v>most</v>
      </c>
      <c r="C83" s="114">
        <v>78</v>
      </c>
      <c r="D83" s="114" t="str">
        <f>IF(E83="","",IF(סימול="","לא הוגדר שם משרד",CONCATENATE(סימול,".DB.",COUNTIF($B$5:B82,$B83)+1)))</f>
        <v/>
      </c>
      <c r="E83" s="130"/>
      <c r="F83" s="138"/>
      <c r="G83" s="117"/>
      <c r="H83" s="118"/>
      <c r="I83" s="117"/>
      <c r="J83" s="119"/>
      <c r="K83" s="117"/>
      <c r="L83" s="118"/>
      <c r="M83" s="117"/>
      <c r="N83" s="118"/>
      <c r="O83" s="117"/>
      <c r="P83" s="118"/>
      <c r="Q83" s="118"/>
      <c r="R83" s="118"/>
      <c r="S83" s="117"/>
      <c r="T83" s="117"/>
      <c r="U83" s="118"/>
      <c r="V83" s="117"/>
      <c r="W83" s="118"/>
      <c r="X83" s="120"/>
      <c r="Y83" s="117"/>
      <c r="Z83" s="118"/>
      <c r="AA83" s="117"/>
      <c r="AB83" s="117"/>
      <c r="AC83" s="118"/>
      <c r="AD83" s="117" t="str">
        <f>IF(E83="","",IF(T83=פרמטרים!$T$6,פרמטרים!$V$8,פרמטרים!$V$3))</f>
        <v/>
      </c>
      <c r="AE83" s="118"/>
      <c r="AF83" s="121" t="str">
        <f>IF(E83="","",IF(AD83="הוחלט לא להנגיש",פרמטרים!$AF$7,IF(AD83="בוצע",פרמטרים!$AF$6,IF(OR('רשימת מאגרים'!O83=פרמטרים!$J$3,AND('רשימת מאגרים'!O83=פרמטרים!$J$4,'רשימת מאגרים'!M83&lt;&gt;"")),פרמטרים!$AF$3,IF(OR('רשימת מאגרים'!O83=פרמטרים!$J$4,AND('רשימת מאגרים'!O83=פרמטרים!$J$5,'רשימת מאגרים'!M83&lt;&gt;"")),פרמטרים!$AF$4,פרמטרים!$AF$5)))))</f>
        <v/>
      </c>
      <c r="AG83" s="118"/>
      <c r="AH83" s="121" t="str">
        <f>IF(E83="","",IF(AD83="הוחלט לא להנגיש",פרמטרים!$AF$7,IF(AD83="בוצע",פרמטרים!$AF$6,IF(T83=פרמטרים!$T$6,פרמטרים!$AF$7,IF(AB83=פרמטרים!$N$5,פרמטרים!$AF$3,IF(OR(AB83=פרמטרים!$N$4,T83=פרמטרים!$T$5),פרמטרים!$AF$4,פרמטרים!$AF$5))))))</f>
        <v/>
      </c>
      <c r="AI83" s="118"/>
      <c r="AJ83" s="121" t="str">
        <f t="shared" si="23"/>
        <v/>
      </c>
      <c r="AK83" s="118"/>
      <c r="AL83" s="122"/>
      <c r="AM83" s="122"/>
      <c r="AN83" s="123" t="str">
        <f t="shared" si="19"/>
        <v/>
      </c>
      <c r="AO83" s="118"/>
      <c r="AP83" s="124" t="str">
        <f t="shared" si="20"/>
        <v/>
      </c>
      <c r="AQ83" s="124"/>
      <c r="AR83" s="120"/>
      <c r="AS83" s="120"/>
      <c r="AT83" s="120"/>
      <c r="AU83" s="125"/>
      <c r="AV83" s="118"/>
      <c r="AW83" s="118"/>
      <c r="AX83" s="126" t="str">
        <f t="shared" si="16"/>
        <v/>
      </c>
      <c r="AY83" s="127" t="str">
        <f t="shared" si="21"/>
        <v/>
      </c>
      <c r="AZ83" s="127" t="str">
        <f t="shared" si="22"/>
        <v/>
      </c>
    </row>
    <row r="84" spans="1:52" hidden="1">
      <c r="A84" s="112" t="str">
        <f t="shared" si="17"/>
        <v>משרד המדע הטכנולוגיה והחלל</v>
      </c>
      <c r="B84" s="113" t="str">
        <f t="shared" si="18"/>
        <v>most</v>
      </c>
      <c r="C84" s="114">
        <v>79</v>
      </c>
      <c r="D84" s="114" t="str">
        <f>IF(E84="","",IF(סימול="","לא הוגדר שם משרד",CONCATENATE(סימול,".DB.",COUNTIF($B$5:B83,$B84)+1)))</f>
        <v/>
      </c>
      <c r="E84" s="130"/>
      <c r="F84" s="138"/>
      <c r="G84" s="117"/>
      <c r="H84" s="118"/>
      <c r="I84" s="117"/>
      <c r="J84" s="119"/>
      <c r="K84" s="117"/>
      <c r="L84" s="118"/>
      <c r="M84" s="117"/>
      <c r="N84" s="118"/>
      <c r="O84" s="117"/>
      <c r="P84" s="118"/>
      <c r="Q84" s="118"/>
      <c r="R84" s="118"/>
      <c r="S84" s="117"/>
      <c r="T84" s="117"/>
      <c r="U84" s="118"/>
      <c r="V84" s="117"/>
      <c r="W84" s="118"/>
      <c r="X84" s="120"/>
      <c r="Y84" s="117"/>
      <c r="Z84" s="118"/>
      <c r="AA84" s="117"/>
      <c r="AB84" s="117"/>
      <c r="AC84" s="118"/>
      <c r="AD84" s="117" t="str">
        <f>IF(E84="","",IF(T84=פרמטרים!$T$6,פרמטרים!$V$8,פרמטרים!$V$3))</f>
        <v/>
      </c>
      <c r="AE84" s="118"/>
      <c r="AF84" s="121" t="str">
        <f>IF(E84="","",IF(AD84="הוחלט לא להנגיש",פרמטרים!$AF$7,IF(AD84="בוצע",פרמטרים!$AF$6,IF(OR('רשימת מאגרים'!O84=פרמטרים!$J$3,AND('רשימת מאגרים'!O84=פרמטרים!$J$4,'רשימת מאגרים'!M84&lt;&gt;"")),פרמטרים!$AF$3,IF(OR('רשימת מאגרים'!O84=פרמטרים!$J$4,AND('רשימת מאגרים'!O84=פרמטרים!$J$5,'רשימת מאגרים'!M84&lt;&gt;"")),פרמטרים!$AF$4,פרמטרים!$AF$5)))))</f>
        <v/>
      </c>
      <c r="AG84" s="118"/>
      <c r="AH84" s="121" t="str">
        <f>IF(E84="","",IF(AD84="הוחלט לא להנגיש",פרמטרים!$AF$7,IF(AD84="בוצע",פרמטרים!$AF$6,IF(T84=פרמטרים!$T$6,פרמטרים!$AF$7,IF(AB84=פרמטרים!$N$5,פרמטרים!$AF$3,IF(OR(AB84=פרמטרים!$N$4,T84=פרמטרים!$T$5),פרמטרים!$AF$4,פרמטרים!$AF$5))))))</f>
        <v/>
      </c>
      <c r="AI84" s="118"/>
      <c r="AJ84" s="121" t="str">
        <f t="shared" si="23"/>
        <v/>
      </c>
      <c r="AK84" s="118"/>
      <c r="AL84" s="122"/>
      <c r="AM84" s="122"/>
      <c r="AN84" s="123" t="str">
        <f t="shared" si="19"/>
        <v/>
      </c>
      <c r="AO84" s="118"/>
      <c r="AP84" s="124" t="str">
        <f t="shared" si="20"/>
        <v/>
      </c>
      <c r="AQ84" s="124"/>
      <c r="AR84" s="120"/>
      <c r="AS84" s="120"/>
      <c r="AT84" s="120"/>
      <c r="AU84" s="125"/>
      <c r="AV84" s="118"/>
      <c r="AW84" s="118"/>
      <c r="AX84" s="126" t="str">
        <f t="shared" si="16"/>
        <v/>
      </c>
      <c r="AY84" s="127" t="str">
        <f t="shared" si="21"/>
        <v/>
      </c>
      <c r="AZ84" s="127" t="str">
        <f t="shared" si="22"/>
        <v/>
      </c>
    </row>
    <row r="85" spans="1:52" hidden="1">
      <c r="A85" s="112" t="str">
        <f t="shared" si="17"/>
        <v>משרד המדע הטכנולוגיה והחלל</v>
      </c>
      <c r="B85" s="113" t="str">
        <f t="shared" si="18"/>
        <v>most</v>
      </c>
      <c r="C85" s="114">
        <v>80</v>
      </c>
      <c r="D85" s="114" t="str">
        <f>IF(E85="","",IF(סימול="","לא הוגדר שם משרד",CONCATENATE(סימול,".DB.",COUNTIF($B$5:B84,$B85)+1)))</f>
        <v/>
      </c>
      <c r="E85" s="130"/>
      <c r="F85" s="138"/>
      <c r="G85" s="117"/>
      <c r="H85" s="118"/>
      <c r="I85" s="117"/>
      <c r="J85" s="119"/>
      <c r="K85" s="117"/>
      <c r="L85" s="118"/>
      <c r="M85" s="117"/>
      <c r="N85" s="118"/>
      <c r="O85" s="117"/>
      <c r="P85" s="118"/>
      <c r="Q85" s="118"/>
      <c r="R85" s="118"/>
      <c r="S85" s="117"/>
      <c r="T85" s="117"/>
      <c r="U85" s="118"/>
      <c r="V85" s="117"/>
      <c r="W85" s="118"/>
      <c r="X85" s="120"/>
      <c r="Y85" s="117"/>
      <c r="Z85" s="118"/>
      <c r="AA85" s="117"/>
      <c r="AB85" s="117"/>
      <c r="AC85" s="118"/>
      <c r="AD85" s="117" t="str">
        <f>IF(E85="","",IF(T85=פרמטרים!$T$6,פרמטרים!$V$8,פרמטרים!$V$3))</f>
        <v/>
      </c>
      <c r="AE85" s="118"/>
      <c r="AF85" s="121" t="str">
        <f>IF(E85="","",IF(AD85="הוחלט לא להנגיש",פרמטרים!$AF$7,IF(AD85="בוצע",פרמטרים!$AF$6,IF(OR('רשימת מאגרים'!O85=פרמטרים!$J$3,AND('רשימת מאגרים'!O85=פרמטרים!$J$4,'רשימת מאגרים'!M85&lt;&gt;"")),פרמטרים!$AF$3,IF(OR('רשימת מאגרים'!O85=פרמטרים!$J$4,AND('רשימת מאגרים'!O85=פרמטרים!$J$5,'רשימת מאגרים'!M85&lt;&gt;"")),פרמטרים!$AF$4,פרמטרים!$AF$5)))))</f>
        <v/>
      </c>
      <c r="AG85" s="118"/>
      <c r="AH85" s="121" t="str">
        <f>IF(E85="","",IF(AD85="הוחלט לא להנגיש",פרמטרים!$AF$7,IF(AD85="בוצע",פרמטרים!$AF$6,IF(T85=פרמטרים!$T$6,פרמטרים!$AF$7,IF(AB85=פרמטרים!$N$5,פרמטרים!$AF$3,IF(OR(AB85=פרמטרים!$N$4,T85=פרמטרים!$T$5),פרמטרים!$AF$4,פרמטרים!$AF$5))))))</f>
        <v/>
      </c>
      <c r="AI85" s="118"/>
      <c r="AJ85" s="121" t="str">
        <f t="shared" si="23"/>
        <v/>
      </c>
      <c r="AK85" s="118"/>
      <c r="AL85" s="122"/>
      <c r="AM85" s="122"/>
      <c r="AN85" s="123" t="str">
        <f t="shared" si="19"/>
        <v/>
      </c>
      <c r="AO85" s="118"/>
      <c r="AP85" s="124" t="str">
        <f t="shared" si="20"/>
        <v/>
      </c>
      <c r="AQ85" s="124"/>
      <c r="AR85" s="120"/>
      <c r="AS85" s="120"/>
      <c r="AT85" s="120"/>
      <c r="AU85" s="125"/>
      <c r="AV85" s="118"/>
      <c r="AW85" s="118"/>
      <c r="AX85" s="126" t="str">
        <f t="shared" ref="AX85:AX116" si="24">IF(E85="","","כן")</f>
        <v/>
      </c>
      <c r="AY85" s="127" t="str">
        <f t="shared" si="21"/>
        <v/>
      </c>
      <c r="AZ85" s="127" t="str">
        <f t="shared" si="22"/>
        <v/>
      </c>
    </row>
    <row r="86" spans="1:52" hidden="1">
      <c r="A86" s="112" t="str">
        <f t="shared" si="17"/>
        <v>משרד המדע הטכנולוגיה והחלל</v>
      </c>
      <c r="B86" s="113" t="str">
        <f t="shared" si="18"/>
        <v>most</v>
      </c>
      <c r="C86" s="114">
        <v>81</v>
      </c>
      <c r="D86" s="114" t="str">
        <f>IF(E86="","",IF(סימול="","לא הוגדר שם משרד",CONCATENATE(סימול,".DB.",COUNTIF($B$5:B85,$B86)+1)))</f>
        <v/>
      </c>
      <c r="E86" s="130"/>
      <c r="F86" s="138"/>
      <c r="G86" s="117"/>
      <c r="H86" s="118"/>
      <c r="I86" s="117"/>
      <c r="J86" s="119"/>
      <c r="K86" s="117"/>
      <c r="L86" s="118"/>
      <c r="M86" s="117"/>
      <c r="N86" s="118"/>
      <c r="O86" s="117"/>
      <c r="P86" s="118"/>
      <c r="Q86" s="118"/>
      <c r="R86" s="118"/>
      <c r="S86" s="117"/>
      <c r="T86" s="117"/>
      <c r="U86" s="118"/>
      <c r="V86" s="117"/>
      <c r="W86" s="118"/>
      <c r="X86" s="120"/>
      <c r="Y86" s="117"/>
      <c r="Z86" s="118"/>
      <c r="AA86" s="117"/>
      <c r="AB86" s="117"/>
      <c r="AC86" s="118"/>
      <c r="AD86" s="117" t="str">
        <f>IF(E86="","",IF(T86=פרמטרים!$T$6,פרמטרים!$V$8,פרמטרים!$V$3))</f>
        <v/>
      </c>
      <c r="AE86" s="118"/>
      <c r="AF86" s="121" t="str">
        <f>IF(E86="","",IF(AD86="הוחלט לא להנגיש",פרמטרים!$AF$7,IF(AD86="בוצע",פרמטרים!$AF$6,IF(OR('רשימת מאגרים'!O86=פרמטרים!$J$3,AND('רשימת מאגרים'!O86=פרמטרים!$J$4,'רשימת מאגרים'!M86&lt;&gt;"")),פרמטרים!$AF$3,IF(OR('רשימת מאגרים'!O86=פרמטרים!$J$4,AND('רשימת מאגרים'!O86=פרמטרים!$J$5,'רשימת מאגרים'!M86&lt;&gt;"")),פרמטרים!$AF$4,פרמטרים!$AF$5)))))</f>
        <v/>
      </c>
      <c r="AG86" s="118"/>
      <c r="AH86" s="121" t="str">
        <f>IF(E86="","",IF(AD86="הוחלט לא להנגיש",פרמטרים!$AF$7,IF(AD86="בוצע",פרמטרים!$AF$6,IF(T86=פרמטרים!$T$6,פרמטרים!$AF$7,IF(AB86=פרמטרים!$N$5,פרמטרים!$AF$3,IF(OR(AB86=פרמטרים!$N$4,T86=פרמטרים!$T$5),פרמטרים!$AF$4,פרמטרים!$AF$5))))))</f>
        <v/>
      </c>
      <c r="AI86" s="118"/>
      <c r="AJ86" s="121" t="str">
        <f t="shared" si="23"/>
        <v/>
      </c>
      <c r="AK86" s="118"/>
      <c r="AL86" s="122"/>
      <c r="AM86" s="122"/>
      <c r="AN86" s="123" t="str">
        <f t="shared" si="19"/>
        <v/>
      </c>
      <c r="AO86" s="118"/>
      <c r="AP86" s="124" t="str">
        <f t="shared" si="20"/>
        <v/>
      </c>
      <c r="AQ86" s="124"/>
      <c r="AR86" s="120"/>
      <c r="AS86" s="120"/>
      <c r="AT86" s="120"/>
      <c r="AU86" s="125"/>
      <c r="AV86" s="118"/>
      <c r="AW86" s="118"/>
      <c r="AX86" s="126" t="str">
        <f t="shared" si="24"/>
        <v/>
      </c>
      <c r="AY86" s="127" t="str">
        <f t="shared" si="21"/>
        <v/>
      </c>
      <c r="AZ86" s="127" t="str">
        <f t="shared" si="22"/>
        <v/>
      </c>
    </row>
    <row r="87" spans="1:52" hidden="1">
      <c r="A87" s="112" t="str">
        <f t="shared" si="17"/>
        <v>משרד המדע הטכנולוגיה והחלל</v>
      </c>
      <c r="B87" s="113" t="str">
        <f t="shared" si="18"/>
        <v>most</v>
      </c>
      <c r="C87" s="114">
        <v>82</v>
      </c>
      <c r="D87" s="114" t="str">
        <f>IF(E87="","",IF(סימול="","לא הוגדר שם משרד",CONCATENATE(סימול,".DB.",COUNTIF($B$5:B86,$B87)+1)))</f>
        <v/>
      </c>
      <c r="E87" s="130"/>
      <c r="F87" s="138"/>
      <c r="G87" s="117"/>
      <c r="H87" s="118"/>
      <c r="I87" s="117"/>
      <c r="J87" s="119"/>
      <c r="K87" s="117"/>
      <c r="L87" s="118"/>
      <c r="M87" s="117"/>
      <c r="N87" s="118"/>
      <c r="O87" s="117"/>
      <c r="P87" s="118"/>
      <c r="Q87" s="118"/>
      <c r="R87" s="118"/>
      <c r="S87" s="117"/>
      <c r="T87" s="117"/>
      <c r="U87" s="118"/>
      <c r="V87" s="117"/>
      <c r="W87" s="118"/>
      <c r="X87" s="120"/>
      <c r="Y87" s="117"/>
      <c r="Z87" s="118"/>
      <c r="AA87" s="117"/>
      <c r="AB87" s="117"/>
      <c r="AC87" s="118"/>
      <c r="AD87" s="117" t="str">
        <f>IF(E87="","",IF(T87=פרמטרים!$T$6,פרמטרים!$V$8,פרמטרים!$V$3))</f>
        <v/>
      </c>
      <c r="AE87" s="118"/>
      <c r="AF87" s="121" t="str">
        <f>IF(E87="","",IF(AD87="הוחלט לא להנגיש",פרמטרים!$AF$7,IF(AD87="בוצע",פרמטרים!$AF$6,IF(OR('רשימת מאגרים'!O87=פרמטרים!$J$3,AND('רשימת מאגרים'!O87=פרמטרים!$J$4,'רשימת מאגרים'!M87&lt;&gt;"")),פרמטרים!$AF$3,IF(OR('רשימת מאגרים'!O87=פרמטרים!$J$4,AND('רשימת מאגרים'!O87=פרמטרים!$J$5,'רשימת מאגרים'!M87&lt;&gt;"")),פרמטרים!$AF$4,פרמטרים!$AF$5)))))</f>
        <v/>
      </c>
      <c r="AG87" s="118"/>
      <c r="AH87" s="121" t="str">
        <f>IF(E87="","",IF(AD87="הוחלט לא להנגיש",פרמטרים!$AF$7,IF(AD87="בוצע",פרמטרים!$AF$6,IF(T87=פרמטרים!$T$6,פרמטרים!$AF$7,IF(AB87=פרמטרים!$N$5,פרמטרים!$AF$3,IF(OR(AB87=פרמטרים!$N$4,T87=פרמטרים!$T$5),פרמטרים!$AF$4,פרמטרים!$AF$5))))))</f>
        <v/>
      </c>
      <c r="AI87" s="118"/>
      <c r="AJ87" s="121" t="str">
        <f t="shared" si="23"/>
        <v/>
      </c>
      <c r="AK87" s="118"/>
      <c r="AL87" s="122"/>
      <c r="AM87" s="122"/>
      <c r="AN87" s="123" t="str">
        <f t="shared" si="19"/>
        <v/>
      </c>
      <c r="AO87" s="118"/>
      <c r="AP87" s="124" t="str">
        <f t="shared" si="20"/>
        <v/>
      </c>
      <c r="AQ87" s="124"/>
      <c r="AR87" s="120"/>
      <c r="AS87" s="120"/>
      <c r="AT87" s="120"/>
      <c r="AU87" s="125"/>
      <c r="AV87" s="118"/>
      <c r="AW87" s="118"/>
      <c r="AX87" s="126" t="str">
        <f t="shared" si="24"/>
        <v/>
      </c>
      <c r="AY87" s="127" t="str">
        <f t="shared" si="21"/>
        <v/>
      </c>
      <c r="AZ87" s="127" t="str">
        <f t="shared" si="22"/>
        <v/>
      </c>
    </row>
    <row r="88" spans="1:52" hidden="1">
      <c r="A88" s="112" t="str">
        <f t="shared" si="17"/>
        <v>משרד המדע הטכנולוגיה והחלל</v>
      </c>
      <c r="B88" s="113" t="str">
        <f t="shared" si="18"/>
        <v>most</v>
      </c>
      <c r="C88" s="114">
        <v>83</v>
      </c>
      <c r="D88" s="114" t="str">
        <f>IF(E88="","",IF(סימול="","לא הוגדר שם משרד",CONCATENATE(סימול,".DB.",COUNTIF($B$5:B87,$B88)+1)))</f>
        <v/>
      </c>
      <c r="E88" s="130"/>
      <c r="F88" s="138"/>
      <c r="G88" s="117"/>
      <c r="H88" s="118"/>
      <c r="I88" s="117"/>
      <c r="J88" s="119"/>
      <c r="K88" s="117"/>
      <c r="L88" s="118"/>
      <c r="M88" s="117"/>
      <c r="N88" s="118"/>
      <c r="O88" s="117"/>
      <c r="P88" s="118"/>
      <c r="Q88" s="118"/>
      <c r="R88" s="118"/>
      <c r="S88" s="117"/>
      <c r="T88" s="117"/>
      <c r="U88" s="118"/>
      <c r="V88" s="117"/>
      <c r="W88" s="118"/>
      <c r="X88" s="120"/>
      <c r="Y88" s="117"/>
      <c r="Z88" s="118"/>
      <c r="AA88" s="117"/>
      <c r="AB88" s="117"/>
      <c r="AC88" s="118"/>
      <c r="AD88" s="117" t="str">
        <f>IF(E88="","",IF(T88=פרמטרים!$T$6,פרמטרים!$V$8,פרמטרים!$V$3))</f>
        <v/>
      </c>
      <c r="AE88" s="118"/>
      <c r="AF88" s="121" t="str">
        <f>IF(E88="","",IF(AD88="הוחלט לא להנגיש",פרמטרים!$AF$7,IF(AD88="בוצע",פרמטרים!$AF$6,IF(OR('רשימת מאגרים'!O88=פרמטרים!$J$3,AND('רשימת מאגרים'!O88=פרמטרים!$J$4,'רשימת מאגרים'!M88&lt;&gt;"")),פרמטרים!$AF$3,IF(OR('רשימת מאגרים'!O88=פרמטרים!$J$4,AND('רשימת מאגרים'!O88=פרמטרים!$J$5,'רשימת מאגרים'!M88&lt;&gt;"")),פרמטרים!$AF$4,פרמטרים!$AF$5)))))</f>
        <v/>
      </c>
      <c r="AG88" s="118"/>
      <c r="AH88" s="121" t="str">
        <f>IF(E88="","",IF(AD88="הוחלט לא להנגיש",פרמטרים!$AF$7,IF(AD88="בוצע",פרמטרים!$AF$6,IF(T88=פרמטרים!$T$6,פרמטרים!$AF$7,IF(AB88=פרמטרים!$N$5,פרמטרים!$AF$3,IF(OR(AB88=פרמטרים!$N$4,T88=פרמטרים!$T$5),פרמטרים!$AF$4,פרמטרים!$AF$5))))))</f>
        <v/>
      </c>
      <c r="AI88" s="118"/>
      <c r="AJ88" s="121" t="str">
        <f t="shared" si="23"/>
        <v/>
      </c>
      <c r="AK88" s="118"/>
      <c r="AL88" s="122"/>
      <c r="AM88" s="122"/>
      <c r="AN88" s="123" t="str">
        <f t="shared" si="19"/>
        <v/>
      </c>
      <c r="AO88" s="118"/>
      <c r="AP88" s="124" t="str">
        <f t="shared" si="20"/>
        <v/>
      </c>
      <c r="AQ88" s="124"/>
      <c r="AR88" s="120"/>
      <c r="AS88" s="120"/>
      <c r="AT88" s="120"/>
      <c r="AU88" s="125"/>
      <c r="AV88" s="118"/>
      <c r="AW88" s="118"/>
      <c r="AX88" s="126" t="str">
        <f t="shared" si="24"/>
        <v/>
      </c>
      <c r="AY88" s="127" t="str">
        <f t="shared" si="21"/>
        <v/>
      </c>
      <c r="AZ88" s="127" t="str">
        <f t="shared" si="22"/>
        <v/>
      </c>
    </row>
    <row r="89" spans="1:52" hidden="1">
      <c r="A89" s="112" t="str">
        <f t="shared" si="17"/>
        <v>משרד המדע הטכנולוגיה והחלל</v>
      </c>
      <c r="B89" s="113" t="str">
        <f t="shared" si="18"/>
        <v>most</v>
      </c>
      <c r="C89" s="114">
        <v>84</v>
      </c>
      <c r="D89" s="114" t="str">
        <f>IF(E89="","",IF(סימול="","לא הוגדר שם משרד",CONCATENATE(סימול,".DB.",COUNTIF($B$5:B88,$B89)+1)))</f>
        <v/>
      </c>
      <c r="E89" s="130"/>
      <c r="F89" s="138"/>
      <c r="G89" s="117"/>
      <c r="H89" s="118"/>
      <c r="I89" s="117"/>
      <c r="J89" s="119"/>
      <c r="K89" s="117"/>
      <c r="L89" s="118"/>
      <c r="M89" s="117"/>
      <c r="N89" s="118"/>
      <c r="O89" s="117"/>
      <c r="P89" s="118"/>
      <c r="Q89" s="118"/>
      <c r="R89" s="118"/>
      <c r="S89" s="117"/>
      <c r="T89" s="117"/>
      <c r="U89" s="118"/>
      <c r="V89" s="117"/>
      <c r="W89" s="118"/>
      <c r="X89" s="120"/>
      <c r="Y89" s="117"/>
      <c r="Z89" s="118"/>
      <c r="AA89" s="117"/>
      <c r="AB89" s="117"/>
      <c r="AC89" s="118"/>
      <c r="AD89" s="117" t="str">
        <f>IF(E89="","",IF(T89=פרמטרים!$T$6,פרמטרים!$V$8,פרמטרים!$V$3))</f>
        <v/>
      </c>
      <c r="AE89" s="118"/>
      <c r="AF89" s="121" t="str">
        <f>IF(E89="","",IF(AD89="הוחלט לא להנגיש",פרמטרים!$AF$7,IF(AD89="בוצע",פרמטרים!$AF$6,IF(OR('רשימת מאגרים'!O89=פרמטרים!$J$3,AND('רשימת מאגרים'!O89=פרמטרים!$J$4,'רשימת מאגרים'!M89&lt;&gt;"")),פרמטרים!$AF$3,IF(OR('רשימת מאגרים'!O89=פרמטרים!$J$4,AND('רשימת מאגרים'!O89=פרמטרים!$J$5,'רשימת מאגרים'!M89&lt;&gt;"")),פרמטרים!$AF$4,פרמטרים!$AF$5)))))</f>
        <v/>
      </c>
      <c r="AG89" s="118"/>
      <c r="AH89" s="121" t="str">
        <f>IF(E89="","",IF(AD89="הוחלט לא להנגיש",פרמטרים!$AF$7,IF(AD89="בוצע",פרמטרים!$AF$6,IF(T89=פרמטרים!$T$6,פרמטרים!$AF$7,IF(AB89=פרמטרים!$N$5,פרמטרים!$AF$3,IF(OR(AB89=פרמטרים!$N$4,T89=פרמטרים!$T$5),פרמטרים!$AF$4,פרמטרים!$AF$5))))))</f>
        <v/>
      </c>
      <c r="AI89" s="118"/>
      <c r="AJ89" s="121" t="str">
        <f t="shared" si="23"/>
        <v/>
      </c>
      <c r="AK89" s="118"/>
      <c r="AL89" s="122"/>
      <c r="AM89" s="122"/>
      <c r="AN89" s="123" t="str">
        <f t="shared" si="19"/>
        <v/>
      </c>
      <c r="AO89" s="118"/>
      <c r="AP89" s="124" t="str">
        <f t="shared" si="20"/>
        <v/>
      </c>
      <c r="AQ89" s="124"/>
      <c r="AR89" s="120"/>
      <c r="AS89" s="120"/>
      <c r="AT89" s="120"/>
      <c r="AU89" s="125"/>
      <c r="AV89" s="118"/>
      <c r="AW89" s="118"/>
      <c r="AX89" s="126" t="str">
        <f t="shared" si="24"/>
        <v/>
      </c>
      <c r="AY89" s="127" t="str">
        <f t="shared" si="21"/>
        <v/>
      </c>
      <c r="AZ89" s="127" t="str">
        <f t="shared" si="22"/>
        <v/>
      </c>
    </row>
    <row r="90" spans="1:52" hidden="1">
      <c r="A90" s="112" t="str">
        <f t="shared" si="17"/>
        <v>משרד המדע הטכנולוגיה והחלל</v>
      </c>
      <c r="B90" s="113" t="str">
        <f t="shared" si="18"/>
        <v>most</v>
      </c>
      <c r="C90" s="114">
        <v>85</v>
      </c>
      <c r="D90" s="114" t="str">
        <f>IF(E90="","",IF(סימול="","לא הוגדר שם משרד",CONCATENATE(סימול,".DB.",COUNTIF($B$5:B89,$B90)+1)))</f>
        <v/>
      </c>
      <c r="E90" s="130"/>
      <c r="F90" s="138"/>
      <c r="G90" s="117"/>
      <c r="H90" s="118"/>
      <c r="I90" s="117"/>
      <c r="J90" s="119"/>
      <c r="K90" s="117"/>
      <c r="L90" s="118"/>
      <c r="M90" s="117"/>
      <c r="N90" s="118"/>
      <c r="O90" s="117"/>
      <c r="P90" s="118"/>
      <c r="Q90" s="118"/>
      <c r="R90" s="118"/>
      <c r="S90" s="117"/>
      <c r="T90" s="117"/>
      <c r="U90" s="118"/>
      <c r="V90" s="117"/>
      <c r="W90" s="118"/>
      <c r="X90" s="120"/>
      <c r="Y90" s="117"/>
      <c r="Z90" s="118"/>
      <c r="AA90" s="117"/>
      <c r="AB90" s="117"/>
      <c r="AC90" s="118"/>
      <c r="AD90" s="117" t="str">
        <f>IF(E90="","",IF(T90=פרמטרים!$T$6,פרמטרים!$V$8,פרמטרים!$V$3))</f>
        <v/>
      </c>
      <c r="AE90" s="118"/>
      <c r="AF90" s="121" t="str">
        <f>IF(E90="","",IF(AD90="הוחלט לא להנגיש",פרמטרים!$AF$7,IF(AD90="בוצע",פרמטרים!$AF$6,IF(OR('רשימת מאגרים'!O90=פרמטרים!$J$3,AND('רשימת מאגרים'!O90=פרמטרים!$J$4,'רשימת מאגרים'!M90&lt;&gt;"")),פרמטרים!$AF$3,IF(OR('רשימת מאגרים'!O90=פרמטרים!$J$4,AND('רשימת מאגרים'!O90=פרמטרים!$J$5,'רשימת מאגרים'!M90&lt;&gt;"")),פרמטרים!$AF$4,פרמטרים!$AF$5)))))</f>
        <v/>
      </c>
      <c r="AG90" s="118"/>
      <c r="AH90" s="121" t="str">
        <f>IF(E90="","",IF(AD90="הוחלט לא להנגיש",פרמטרים!$AF$7,IF(AD90="בוצע",פרמטרים!$AF$6,IF(T90=פרמטרים!$T$6,פרמטרים!$AF$7,IF(AB90=פרמטרים!$N$5,פרמטרים!$AF$3,IF(OR(AB90=פרמטרים!$N$4,T90=פרמטרים!$T$5),פרמטרים!$AF$4,פרמטרים!$AF$5))))))</f>
        <v/>
      </c>
      <c r="AI90" s="118"/>
      <c r="AJ90" s="121" t="str">
        <f t="shared" si="23"/>
        <v/>
      </c>
      <c r="AK90" s="118"/>
      <c r="AL90" s="122"/>
      <c r="AM90" s="122"/>
      <c r="AN90" s="123" t="str">
        <f t="shared" si="19"/>
        <v/>
      </c>
      <c r="AO90" s="118"/>
      <c r="AP90" s="124" t="str">
        <f t="shared" si="20"/>
        <v/>
      </c>
      <c r="AQ90" s="124"/>
      <c r="AR90" s="120"/>
      <c r="AS90" s="120"/>
      <c r="AT90" s="120"/>
      <c r="AU90" s="125"/>
      <c r="AV90" s="118"/>
      <c r="AW90" s="118"/>
      <c r="AX90" s="126" t="str">
        <f t="shared" si="24"/>
        <v/>
      </c>
      <c r="AY90" s="127" t="str">
        <f t="shared" si="21"/>
        <v/>
      </c>
      <c r="AZ90" s="127" t="str">
        <f t="shared" si="22"/>
        <v/>
      </c>
    </row>
    <row r="91" spans="1:52" hidden="1">
      <c r="A91" s="112" t="str">
        <f t="shared" si="17"/>
        <v>משרד המדע הטכנולוגיה והחלל</v>
      </c>
      <c r="B91" s="113" t="str">
        <f t="shared" si="18"/>
        <v>most</v>
      </c>
      <c r="C91" s="114">
        <v>86</v>
      </c>
      <c r="D91" s="114" t="str">
        <f>IF(E91="","",IF(סימול="","לא הוגדר שם משרד",CONCATENATE(סימול,".DB.",COUNTIF($B$5:B90,$B91)+1)))</f>
        <v/>
      </c>
      <c r="E91" s="130"/>
      <c r="F91" s="138"/>
      <c r="G91" s="117"/>
      <c r="H91" s="118"/>
      <c r="I91" s="117"/>
      <c r="J91" s="119"/>
      <c r="K91" s="117"/>
      <c r="L91" s="118"/>
      <c r="M91" s="117"/>
      <c r="N91" s="118"/>
      <c r="O91" s="117"/>
      <c r="P91" s="118"/>
      <c r="Q91" s="118"/>
      <c r="R91" s="118"/>
      <c r="S91" s="117"/>
      <c r="T91" s="117"/>
      <c r="U91" s="118"/>
      <c r="V91" s="117"/>
      <c r="W91" s="118"/>
      <c r="X91" s="120"/>
      <c r="Y91" s="117"/>
      <c r="Z91" s="118"/>
      <c r="AA91" s="117"/>
      <c r="AB91" s="117"/>
      <c r="AC91" s="118"/>
      <c r="AD91" s="117" t="str">
        <f>IF(E91="","",IF(T91=פרמטרים!$T$6,פרמטרים!$V$8,פרמטרים!$V$3))</f>
        <v/>
      </c>
      <c r="AE91" s="118"/>
      <c r="AF91" s="121" t="str">
        <f>IF(E91="","",IF(AD91="הוחלט לא להנגיש",פרמטרים!$AF$7,IF(AD91="בוצע",פרמטרים!$AF$6,IF(OR('רשימת מאגרים'!O91=פרמטרים!$J$3,AND('רשימת מאגרים'!O91=פרמטרים!$J$4,'רשימת מאגרים'!M91&lt;&gt;"")),פרמטרים!$AF$3,IF(OR('רשימת מאגרים'!O91=פרמטרים!$J$4,AND('רשימת מאגרים'!O91=פרמטרים!$J$5,'רשימת מאגרים'!M91&lt;&gt;"")),פרמטרים!$AF$4,פרמטרים!$AF$5)))))</f>
        <v/>
      </c>
      <c r="AG91" s="118"/>
      <c r="AH91" s="121" t="str">
        <f>IF(E91="","",IF(AD91="הוחלט לא להנגיש",פרמטרים!$AF$7,IF(AD91="בוצע",פרמטרים!$AF$6,IF(T91=פרמטרים!$T$6,פרמטרים!$AF$7,IF(AB91=פרמטרים!$N$5,פרמטרים!$AF$3,IF(OR(AB91=פרמטרים!$N$4,T91=פרמטרים!$T$5),פרמטרים!$AF$4,פרמטרים!$AF$5))))))</f>
        <v/>
      </c>
      <c r="AI91" s="118"/>
      <c r="AJ91" s="121" t="str">
        <f t="shared" si="23"/>
        <v/>
      </c>
      <c r="AK91" s="118"/>
      <c r="AL91" s="122"/>
      <c r="AM91" s="122"/>
      <c r="AN91" s="123" t="str">
        <f t="shared" si="19"/>
        <v/>
      </c>
      <c r="AO91" s="118"/>
      <c r="AP91" s="124" t="str">
        <f t="shared" si="20"/>
        <v/>
      </c>
      <c r="AQ91" s="124"/>
      <c r="AR91" s="120"/>
      <c r="AS91" s="120"/>
      <c r="AT91" s="120"/>
      <c r="AU91" s="125"/>
      <c r="AV91" s="118"/>
      <c r="AW91" s="118"/>
      <c r="AX91" s="126" t="str">
        <f t="shared" si="24"/>
        <v/>
      </c>
      <c r="AY91" s="127" t="str">
        <f t="shared" si="21"/>
        <v/>
      </c>
      <c r="AZ91" s="127" t="str">
        <f t="shared" si="22"/>
        <v/>
      </c>
    </row>
    <row r="92" spans="1:52" hidden="1">
      <c r="A92" s="112" t="str">
        <f t="shared" si="17"/>
        <v>משרד המדע הטכנולוגיה והחלל</v>
      </c>
      <c r="B92" s="113" t="str">
        <f t="shared" si="18"/>
        <v>most</v>
      </c>
      <c r="C92" s="114">
        <v>87</v>
      </c>
      <c r="D92" s="114" t="str">
        <f>IF(E92="","",IF(סימול="","לא הוגדר שם משרד",CONCATENATE(סימול,".DB.",COUNTIF($B$5:B91,$B92)+1)))</f>
        <v/>
      </c>
      <c r="E92" s="130"/>
      <c r="F92" s="138"/>
      <c r="G92" s="117"/>
      <c r="H92" s="118"/>
      <c r="I92" s="117"/>
      <c r="J92" s="119"/>
      <c r="K92" s="117"/>
      <c r="L92" s="118"/>
      <c r="M92" s="117"/>
      <c r="N92" s="118"/>
      <c r="O92" s="117"/>
      <c r="P92" s="118"/>
      <c r="Q92" s="118"/>
      <c r="R92" s="118"/>
      <c r="S92" s="117"/>
      <c r="T92" s="117"/>
      <c r="U92" s="118"/>
      <c r="V92" s="117"/>
      <c r="W92" s="118"/>
      <c r="X92" s="120"/>
      <c r="Y92" s="117"/>
      <c r="Z92" s="118"/>
      <c r="AA92" s="117"/>
      <c r="AB92" s="117"/>
      <c r="AC92" s="118"/>
      <c r="AD92" s="117" t="str">
        <f>IF(E92="","",IF(T92=פרמטרים!$T$6,פרמטרים!$V$8,פרמטרים!$V$3))</f>
        <v/>
      </c>
      <c r="AE92" s="118"/>
      <c r="AF92" s="121" t="str">
        <f>IF(E92="","",IF(AD92="הוחלט לא להנגיש",פרמטרים!$AF$7,IF(AD92="בוצע",פרמטרים!$AF$6,IF(OR('רשימת מאגרים'!O92=פרמטרים!$J$3,AND('רשימת מאגרים'!O92=פרמטרים!$J$4,'רשימת מאגרים'!M92&lt;&gt;"")),פרמטרים!$AF$3,IF(OR('רשימת מאגרים'!O92=פרמטרים!$J$4,AND('רשימת מאגרים'!O92=פרמטרים!$J$5,'רשימת מאגרים'!M92&lt;&gt;"")),פרמטרים!$AF$4,פרמטרים!$AF$5)))))</f>
        <v/>
      </c>
      <c r="AG92" s="118"/>
      <c r="AH92" s="121" t="str">
        <f>IF(E92="","",IF(AD92="הוחלט לא להנגיש",פרמטרים!$AF$7,IF(AD92="בוצע",פרמטרים!$AF$6,IF(T92=פרמטרים!$T$6,פרמטרים!$AF$7,IF(AB92=פרמטרים!$N$5,פרמטרים!$AF$3,IF(OR(AB92=פרמטרים!$N$4,T92=פרמטרים!$T$5),פרמטרים!$AF$4,פרמטרים!$AF$5))))))</f>
        <v/>
      </c>
      <c r="AI92" s="118"/>
      <c r="AJ92" s="121" t="str">
        <f t="shared" si="23"/>
        <v/>
      </c>
      <c r="AK92" s="118"/>
      <c r="AL92" s="122"/>
      <c r="AM92" s="122"/>
      <c r="AN92" s="123" t="str">
        <f t="shared" si="19"/>
        <v/>
      </c>
      <c r="AO92" s="118"/>
      <c r="AP92" s="124" t="str">
        <f t="shared" si="20"/>
        <v/>
      </c>
      <c r="AQ92" s="124"/>
      <c r="AR92" s="120"/>
      <c r="AS92" s="120"/>
      <c r="AT92" s="120"/>
      <c r="AU92" s="125"/>
      <c r="AV92" s="118"/>
      <c r="AW92" s="118"/>
      <c r="AX92" s="126" t="str">
        <f t="shared" si="24"/>
        <v/>
      </c>
      <c r="AY92" s="127" t="str">
        <f t="shared" si="21"/>
        <v/>
      </c>
      <c r="AZ92" s="127" t="str">
        <f t="shared" si="22"/>
        <v/>
      </c>
    </row>
    <row r="93" spans="1:52" hidden="1">
      <c r="A93" s="112" t="str">
        <f t="shared" si="17"/>
        <v>משרד המדע הטכנולוגיה והחלל</v>
      </c>
      <c r="B93" s="113" t="str">
        <f t="shared" si="18"/>
        <v>most</v>
      </c>
      <c r="C93" s="114">
        <v>88</v>
      </c>
      <c r="D93" s="114" t="str">
        <f>IF(E93="","",IF(סימול="","לא הוגדר שם משרד",CONCATENATE(סימול,".DB.",COUNTIF($B$5:B92,$B93)+1)))</f>
        <v/>
      </c>
      <c r="E93" s="130"/>
      <c r="F93" s="138"/>
      <c r="G93" s="117"/>
      <c r="H93" s="118"/>
      <c r="I93" s="117"/>
      <c r="J93" s="119"/>
      <c r="K93" s="117"/>
      <c r="L93" s="118"/>
      <c r="M93" s="117"/>
      <c r="N93" s="118"/>
      <c r="O93" s="117"/>
      <c r="P93" s="118"/>
      <c r="Q93" s="118"/>
      <c r="R93" s="118"/>
      <c r="S93" s="117"/>
      <c r="T93" s="117"/>
      <c r="U93" s="118"/>
      <c r="V93" s="117"/>
      <c r="W93" s="118"/>
      <c r="X93" s="120"/>
      <c r="Y93" s="117"/>
      <c r="Z93" s="118"/>
      <c r="AA93" s="117"/>
      <c r="AB93" s="117"/>
      <c r="AC93" s="118"/>
      <c r="AD93" s="117" t="str">
        <f>IF(E93="","",IF(T93=פרמטרים!$T$6,פרמטרים!$V$8,פרמטרים!$V$3))</f>
        <v/>
      </c>
      <c r="AE93" s="118"/>
      <c r="AF93" s="121" t="str">
        <f>IF(E93="","",IF(AD93="הוחלט לא להנגיש",פרמטרים!$AF$7,IF(AD93="בוצע",פרמטרים!$AF$6,IF(OR('רשימת מאגרים'!O93=פרמטרים!$J$3,AND('רשימת מאגרים'!O93=פרמטרים!$J$4,'רשימת מאגרים'!M93&lt;&gt;"")),פרמטרים!$AF$3,IF(OR('רשימת מאגרים'!O93=פרמטרים!$J$4,AND('רשימת מאגרים'!O93=פרמטרים!$J$5,'רשימת מאגרים'!M93&lt;&gt;"")),פרמטרים!$AF$4,פרמטרים!$AF$5)))))</f>
        <v/>
      </c>
      <c r="AG93" s="118"/>
      <c r="AH93" s="121" t="str">
        <f>IF(E93="","",IF(AD93="הוחלט לא להנגיש",פרמטרים!$AF$7,IF(AD93="בוצע",פרמטרים!$AF$6,IF(T93=פרמטרים!$T$6,פרמטרים!$AF$7,IF(AB93=פרמטרים!$N$5,פרמטרים!$AF$3,IF(OR(AB93=פרמטרים!$N$4,T93=פרמטרים!$T$5),פרמטרים!$AF$4,פרמטרים!$AF$5))))))</f>
        <v/>
      </c>
      <c r="AI93" s="118"/>
      <c r="AJ93" s="121" t="str">
        <f t="shared" si="23"/>
        <v/>
      </c>
      <c r="AK93" s="118"/>
      <c r="AL93" s="122"/>
      <c r="AM93" s="122"/>
      <c r="AN93" s="123" t="str">
        <f t="shared" si="19"/>
        <v/>
      </c>
      <c r="AO93" s="118"/>
      <c r="AP93" s="124" t="str">
        <f t="shared" si="20"/>
        <v/>
      </c>
      <c r="AQ93" s="124"/>
      <c r="AR93" s="120"/>
      <c r="AS93" s="120"/>
      <c r="AT93" s="120"/>
      <c r="AU93" s="125"/>
      <c r="AV93" s="118"/>
      <c r="AW93" s="118"/>
      <c r="AX93" s="126" t="str">
        <f t="shared" si="24"/>
        <v/>
      </c>
      <c r="AY93" s="127" t="str">
        <f t="shared" si="21"/>
        <v/>
      </c>
      <c r="AZ93" s="127" t="str">
        <f t="shared" si="22"/>
        <v/>
      </c>
    </row>
    <row r="94" spans="1:52" hidden="1">
      <c r="A94" s="112" t="str">
        <f t="shared" si="17"/>
        <v>משרד המדע הטכנולוגיה והחלל</v>
      </c>
      <c r="B94" s="113" t="str">
        <f t="shared" si="18"/>
        <v>most</v>
      </c>
      <c r="C94" s="114">
        <v>89</v>
      </c>
      <c r="D94" s="114" t="str">
        <f>IF(E94="","",IF(סימול="","לא הוגדר שם משרד",CONCATENATE(סימול,".DB.",COUNTIF($B$5:B93,$B94)+1)))</f>
        <v/>
      </c>
      <c r="E94" s="130"/>
      <c r="F94" s="138"/>
      <c r="G94" s="117"/>
      <c r="H94" s="118"/>
      <c r="I94" s="117"/>
      <c r="J94" s="119"/>
      <c r="K94" s="117"/>
      <c r="L94" s="118"/>
      <c r="M94" s="117"/>
      <c r="N94" s="118"/>
      <c r="O94" s="117"/>
      <c r="P94" s="118"/>
      <c r="Q94" s="118"/>
      <c r="R94" s="118"/>
      <c r="S94" s="117"/>
      <c r="T94" s="117"/>
      <c r="U94" s="118"/>
      <c r="V94" s="117"/>
      <c r="W94" s="118"/>
      <c r="X94" s="120"/>
      <c r="Y94" s="117"/>
      <c r="Z94" s="118"/>
      <c r="AA94" s="117"/>
      <c r="AB94" s="117"/>
      <c r="AC94" s="118"/>
      <c r="AD94" s="117" t="str">
        <f>IF(E94="","",IF(T94=פרמטרים!$T$6,פרמטרים!$V$8,פרמטרים!$V$3))</f>
        <v/>
      </c>
      <c r="AE94" s="118"/>
      <c r="AF94" s="121" t="str">
        <f>IF(E94="","",IF(AD94="הוחלט לא להנגיש",פרמטרים!$AF$7,IF(AD94="בוצע",פרמטרים!$AF$6,IF(OR('רשימת מאגרים'!O94=פרמטרים!$J$3,AND('רשימת מאגרים'!O94=פרמטרים!$J$4,'רשימת מאגרים'!M94&lt;&gt;"")),פרמטרים!$AF$3,IF(OR('רשימת מאגרים'!O94=פרמטרים!$J$4,AND('רשימת מאגרים'!O94=פרמטרים!$J$5,'רשימת מאגרים'!M94&lt;&gt;"")),פרמטרים!$AF$4,פרמטרים!$AF$5)))))</f>
        <v/>
      </c>
      <c r="AG94" s="118"/>
      <c r="AH94" s="121" t="str">
        <f>IF(E94="","",IF(AD94="הוחלט לא להנגיש",פרמטרים!$AF$7,IF(AD94="בוצע",פרמטרים!$AF$6,IF(T94=פרמטרים!$T$6,פרמטרים!$AF$7,IF(AB94=פרמטרים!$N$5,פרמטרים!$AF$3,IF(OR(AB94=פרמטרים!$N$4,T94=פרמטרים!$T$5),פרמטרים!$AF$4,פרמטרים!$AF$5))))))</f>
        <v/>
      </c>
      <c r="AI94" s="118"/>
      <c r="AJ94" s="121" t="str">
        <f t="shared" si="23"/>
        <v/>
      </c>
      <c r="AK94" s="118"/>
      <c r="AL94" s="122"/>
      <c r="AM94" s="122"/>
      <c r="AN94" s="123" t="str">
        <f t="shared" si="19"/>
        <v/>
      </c>
      <c r="AO94" s="118"/>
      <c r="AP94" s="124" t="str">
        <f t="shared" si="20"/>
        <v/>
      </c>
      <c r="AQ94" s="124"/>
      <c r="AR94" s="120"/>
      <c r="AS94" s="120"/>
      <c r="AT94" s="120"/>
      <c r="AU94" s="125"/>
      <c r="AV94" s="118"/>
      <c r="AW94" s="118"/>
      <c r="AX94" s="126" t="str">
        <f t="shared" si="24"/>
        <v/>
      </c>
      <c r="AY94" s="127" t="str">
        <f t="shared" si="21"/>
        <v/>
      </c>
      <c r="AZ94" s="127" t="str">
        <f t="shared" si="22"/>
        <v/>
      </c>
    </row>
    <row r="95" spans="1:52" hidden="1">
      <c r="A95" s="112" t="str">
        <f t="shared" si="17"/>
        <v>משרד המדע הטכנולוגיה והחלל</v>
      </c>
      <c r="B95" s="113" t="str">
        <f t="shared" si="18"/>
        <v>most</v>
      </c>
      <c r="C95" s="114">
        <v>90</v>
      </c>
      <c r="D95" s="114" t="str">
        <f>IF(E95="","",IF(סימול="","לא הוגדר שם משרד",CONCATENATE(סימול,".DB.",COUNTIF($B$5:B94,$B95)+1)))</f>
        <v/>
      </c>
      <c r="E95" s="130"/>
      <c r="F95" s="138"/>
      <c r="G95" s="117"/>
      <c r="H95" s="118"/>
      <c r="I95" s="117"/>
      <c r="J95" s="119"/>
      <c r="K95" s="117"/>
      <c r="L95" s="118"/>
      <c r="M95" s="117"/>
      <c r="N95" s="118"/>
      <c r="O95" s="117"/>
      <c r="P95" s="118"/>
      <c r="Q95" s="118"/>
      <c r="R95" s="118"/>
      <c r="S95" s="117"/>
      <c r="T95" s="117"/>
      <c r="U95" s="118"/>
      <c r="V95" s="117"/>
      <c r="W95" s="118"/>
      <c r="X95" s="120"/>
      <c r="Y95" s="117"/>
      <c r="Z95" s="118"/>
      <c r="AA95" s="117"/>
      <c r="AB95" s="117"/>
      <c r="AC95" s="118"/>
      <c r="AD95" s="117" t="str">
        <f>IF(E95="","",IF(T95=פרמטרים!$T$6,פרמטרים!$V$8,פרמטרים!$V$3))</f>
        <v/>
      </c>
      <c r="AE95" s="118"/>
      <c r="AF95" s="121" t="str">
        <f>IF(E95="","",IF(AD95="הוחלט לא להנגיש",פרמטרים!$AF$7,IF(AD95="בוצע",פרמטרים!$AF$6,IF(OR('רשימת מאגרים'!O95=פרמטרים!$J$3,AND('רשימת מאגרים'!O95=פרמטרים!$J$4,'רשימת מאגרים'!M95&lt;&gt;"")),פרמטרים!$AF$3,IF(OR('רשימת מאגרים'!O95=פרמטרים!$J$4,AND('רשימת מאגרים'!O95=פרמטרים!$J$5,'רשימת מאגרים'!M95&lt;&gt;"")),פרמטרים!$AF$4,פרמטרים!$AF$5)))))</f>
        <v/>
      </c>
      <c r="AG95" s="118"/>
      <c r="AH95" s="121" t="str">
        <f>IF(E95="","",IF(AD95="הוחלט לא להנגיש",פרמטרים!$AF$7,IF(AD95="בוצע",פרמטרים!$AF$6,IF(T95=פרמטרים!$T$6,פרמטרים!$AF$7,IF(AB95=פרמטרים!$N$5,פרמטרים!$AF$3,IF(OR(AB95=פרמטרים!$N$4,T95=פרמטרים!$T$5),פרמטרים!$AF$4,פרמטרים!$AF$5))))))</f>
        <v/>
      </c>
      <c r="AI95" s="118"/>
      <c r="AJ95" s="121" t="str">
        <f t="shared" si="23"/>
        <v/>
      </c>
      <c r="AK95" s="118"/>
      <c r="AL95" s="122"/>
      <c r="AM95" s="122"/>
      <c r="AN95" s="123" t="str">
        <f t="shared" si="19"/>
        <v/>
      </c>
      <c r="AO95" s="118"/>
      <c r="AP95" s="124" t="str">
        <f t="shared" si="20"/>
        <v/>
      </c>
      <c r="AQ95" s="124"/>
      <c r="AR95" s="120"/>
      <c r="AS95" s="120"/>
      <c r="AT95" s="120"/>
      <c r="AU95" s="125"/>
      <c r="AV95" s="118"/>
      <c r="AW95" s="118"/>
      <c r="AX95" s="126" t="str">
        <f t="shared" si="24"/>
        <v/>
      </c>
      <c r="AY95" s="127" t="str">
        <f t="shared" si="21"/>
        <v/>
      </c>
      <c r="AZ95" s="127" t="str">
        <f t="shared" si="22"/>
        <v/>
      </c>
    </row>
    <row r="96" spans="1:52" hidden="1">
      <c r="A96" s="112" t="str">
        <f t="shared" si="17"/>
        <v>משרד המדע הטכנולוגיה והחלל</v>
      </c>
      <c r="B96" s="113" t="str">
        <f t="shared" si="18"/>
        <v>most</v>
      </c>
      <c r="C96" s="114">
        <v>91</v>
      </c>
      <c r="D96" s="114" t="str">
        <f>IF(E96="","",IF(סימול="","לא הוגדר שם משרד",CONCATENATE(סימול,".DB.",COUNTIF($B$5:B95,$B96)+1)))</f>
        <v/>
      </c>
      <c r="E96" s="130"/>
      <c r="F96" s="138"/>
      <c r="G96" s="117"/>
      <c r="H96" s="118"/>
      <c r="I96" s="117"/>
      <c r="J96" s="119"/>
      <c r="K96" s="117"/>
      <c r="L96" s="118"/>
      <c r="M96" s="117"/>
      <c r="N96" s="118"/>
      <c r="O96" s="117"/>
      <c r="P96" s="118"/>
      <c r="Q96" s="118"/>
      <c r="R96" s="118"/>
      <c r="S96" s="117"/>
      <c r="T96" s="117"/>
      <c r="U96" s="118"/>
      <c r="V96" s="117"/>
      <c r="W96" s="118"/>
      <c r="X96" s="120"/>
      <c r="Y96" s="117"/>
      <c r="Z96" s="118"/>
      <c r="AA96" s="117"/>
      <c r="AB96" s="117"/>
      <c r="AC96" s="118"/>
      <c r="AD96" s="117" t="str">
        <f>IF(E96="","",IF(T96=פרמטרים!$T$6,פרמטרים!$V$8,פרמטרים!$V$3))</f>
        <v/>
      </c>
      <c r="AE96" s="118"/>
      <c r="AF96" s="121" t="str">
        <f>IF(E96="","",IF(AD96="הוחלט לא להנגיש",פרמטרים!$AF$7,IF(AD96="בוצע",פרמטרים!$AF$6,IF(OR('רשימת מאגרים'!O96=פרמטרים!$J$3,AND('רשימת מאגרים'!O96=פרמטרים!$J$4,'רשימת מאגרים'!M96&lt;&gt;"")),פרמטרים!$AF$3,IF(OR('רשימת מאגרים'!O96=פרמטרים!$J$4,AND('רשימת מאגרים'!O96=פרמטרים!$J$5,'רשימת מאגרים'!M96&lt;&gt;"")),פרמטרים!$AF$4,פרמטרים!$AF$5)))))</f>
        <v/>
      </c>
      <c r="AG96" s="118"/>
      <c r="AH96" s="121" t="str">
        <f>IF(E96="","",IF(AD96="הוחלט לא להנגיש",פרמטרים!$AF$7,IF(AD96="בוצע",פרמטרים!$AF$6,IF(T96=פרמטרים!$T$6,פרמטרים!$AF$7,IF(AB96=פרמטרים!$N$5,פרמטרים!$AF$3,IF(OR(AB96=פרמטרים!$N$4,T96=פרמטרים!$T$5),פרמטרים!$AF$4,פרמטרים!$AF$5))))))</f>
        <v/>
      </c>
      <c r="AI96" s="118"/>
      <c r="AJ96" s="121" t="str">
        <f t="shared" si="23"/>
        <v/>
      </c>
      <c r="AK96" s="118"/>
      <c r="AL96" s="122"/>
      <c r="AM96" s="122"/>
      <c r="AN96" s="123" t="str">
        <f t="shared" si="19"/>
        <v/>
      </c>
      <c r="AO96" s="118"/>
      <c r="AP96" s="124" t="str">
        <f t="shared" si="20"/>
        <v/>
      </c>
      <c r="AQ96" s="124"/>
      <c r="AR96" s="120"/>
      <c r="AS96" s="120"/>
      <c r="AT96" s="120"/>
      <c r="AU96" s="125"/>
      <c r="AV96" s="118"/>
      <c r="AW96" s="118"/>
      <c r="AX96" s="126" t="str">
        <f t="shared" si="24"/>
        <v/>
      </c>
      <c r="AY96" s="127" t="str">
        <f t="shared" si="21"/>
        <v/>
      </c>
      <c r="AZ96" s="127" t="str">
        <f t="shared" si="22"/>
        <v/>
      </c>
    </row>
    <row r="97" spans="1:52" hidden="1">
      <c r="A97" s="112" t="str">
        <f t="shared" si="17"/>
        <v>משרד המדע הטכנולוגיה והחלל</v>
      </c>
      <c r="B97" s="113" t="str">
        <f t="shared" si="18"/>
        <v>most</v>
      </c>
      <c r="C97" s="114">
        <v>92</v>
      </c>
      <c r="D97" s="114" t="str">
        <f>IF(E97="","",IF(סימול="","לא הוגדר שם משרד",CONCATENATE(סימול,".DB.",COUNTIF($B$5:B96,$B97)+1)))</f>
        <v/>
      </c>
      <c r="E97" s="130"/>
      <c r="F97" s="138"/>
      <c r="G97" s="117"/>
      <c r="H97" s="118"/>
      <c r="I97" s="117"/>
      <c r="J97" s="119"/>
      <c r="K97" s="117"/>
      <c r="L97" s="118"/>
      <c r="M97" s="117"/>
      <c r="N97" s="118"/>
      <c r="O97" s="117"/>
      <c r="P97" s="118"/>
      <c r="Q97" s="118"/>
      <c r="R97" s="118"/>
      <c r="S97" s="117"/>
      <c r="T97" s="117"/>
      <c r="U97" s="118"/>
      <c r="V97" s="117"/>
      <c r="W97" s="118"/>
      <c r="X97" s="120"/>
      <c r="Y97" s="117"/>
      <c r="Z97" s="118"/>
      <c r="AA97" s="117"/>
      <c r="AB97" s="117"/>
      <c r="AC97" s="118"/>
      <c r="AD97" s="117" t="str">
        <f>IF(E97="","",IF(T97=פרמטרים!$T$6,פרמטרים!$V$8,פרמטרים!$V$3))</f>
        <v/>
      </c>
      <c r="AE97" s="118"/>
      <c r="AF97" s="121" t="str">
        <f>IF(E97="","",IF(AD97="הוחלט לא להנגיש",פרמטרים!$AF$7,IF(AD97="בוצע",פרמטרים!$AF$6,IF(OR('רשימת מאגרים'!O97=פרמטרים!$J$3,AND('רשימת מאגרים'!O97=פרמטרים!$J$4,'רשימת מאגרים'!M97&lt;&gt;"")),פרמטרים!$AF$3,IF(OR('רשימת מאגרים'!O97=פרמטרים!$J$4,AND('רשימת מאגרים'!O97=פרמטרים!$J$5,'רשימת מאגרים'!M97&lt;&gt;"")),פרמטרים!$AF$4,פרמטרים!$AF$5)))))</f>
        <v/>
      </c>
      <c r="AG97" s="118"/>
      <c r="AH97" s="121" t="str">
        <f>IF(E97="","",IF(AD97="הוחלט לא להנגיש",פרמטרים!$AF$7,IF(AD97="בוצע",פרמטרים!$AF$6,IF(T97=פרמטרים!$T$6,פרמטרים!$AF$7,IF(AB97=פרמטרים!$N$5,פרמטרים!$AF$3,IF(OR(AB97=פרמטרים!$N$4,T97=פרמטרים!$T$5),פרמטרים!$AF$4,פרמטרים!$AF$5))))))</f>
        <v/>
      </c>
      <c r="AI97" s="118"/>
      <c r="AJ97" s="121" t="str">
        <f t="shared" si="23"/>
        <v/>
      </c>
      <c r="AK97" s="118"/>
      <c r="AL97" s="122"/>
      <c r="AM97" s="122"/>
      <c r="AN97" s="123" t="str">
        <f t="shared" si="19"/>
        <v/>
      </c>
      <c r="AO97" s="118"/>
      <c r="AP97" s="124" t="str">
        <f t="shared" si="20"/>
        <v/>
      </c>
      <c r="AQ97" s="124"/>
      <c r="AR97" s="120"/>
      <c r="AS97" s="120"/>
      <c r="AT97" s="120"/>
      <c r="AU97" s="125"/>
      <c r="AV97" s="118"/>
      <c r="AW97" s="118"/>
      <c r="AX97" s="126" t="str">
        <f t="shared" si="24"/>
        <v/>
      </c>
      <c r="AY97" s="127" t="str">
        <f t="shared" si="21"/>
        <v/>
      </c>
      <c r="AZ97" s="127" t="str">
        <f t="shared" si="22"/>
        <v/>
      </c>
    </row>
    <row r="98" spans="1:52" hidden="1">
      <c r="A98" s="112" t="str">
        <f t="shared" si="17"/>
        <v>משרד המדע הטכנולוגיה והחלל</v>
      </c>
      <c r="B98" s="113" t="str">
        <f t="shared" si="18"/>
        <v>most</v>
      </c>
      <c r="C98" s="114">
        <v>93</v>
      </c>
      <c r="D98" s="114" t="str">
        <f>IF(E98="","",IF(סימול="","לא הוגדר שם משרד",CONCATENATE(סימול,".DB.",COUNTIF($B$5:B97,$B98)+1)))</f>
        <v/>
      </c>
      <c r="E98" s="130"/>
      <c r="F98" s="138"/>
      <c r="G98" s="117"/>
      <c r="H98" s="118"/>
      <c r="I98" s="117"/>
      <c r="J98" s="119"/>
      <c r="K98" s="117"/>
      <c r="L98" s="118"/>
      <c r="M98" s="117"/>
      <c r="N98" s="118"/>
      <c r="O98" s="117"/>
      <c r="P98" s="118"/>
      <c r="Q98" s="118"/>
      <c r="R98" s="118"/>
      <c r="S98" s="117"/>
      <c r="T98" s="117"/>
      <c r="U98" s="118"/>
      <c r="V98" s="117"/>
      <c r="W98" s="118"/>
      <c r="X98" s="120"/>
      <c r="Y98" s="117"/>
      <c r="Z98" s="118"/>
      <c r="AA98" s="117"/>
      <c r="AB98" s="117"/>
      <c r="AC98" s="118"/>
      <c r="AD98" s="117" t="str">
        <f>IF(E98="","",IF(T98=פרמטרים!$T$6,פרמטרים!$V$8,פרמטרים!$V$3))</f>
        <v/>
      </c>
      <c r="AE98" s="118"/>
      <c r="AF98" s="121" t="str">
        <f>IF(E98="","",IF(AD98="הוחלט לא להנגיש",פרמטרים!$AF$7,IF(AD98="בוצע",פרמטרים!$AF$6,IF(OR('רשימת מאגרים'!O98=פרמטרים!$J$3,AND('רשימת מאגרים'!O98=פרמטרים!$J$4,'רשימת מאגרים'!M98&lt;&gt;"")),פרמטרים!$AF$3,IF(OR('רשימת מאגרים'!O98=פרמטרים!$J$4,AND('רשימת מאגרים'!O98=פרמטרים!$J$5,'רשימת מאגרים'!M98&lt;&gt;"")),פרמטרים!$AF$4,פרמטרים!$AF$5)))))</f>
        <v/>
      </c>
      <c r="AG98" s="118"/>
      <c r="AH98" s="121" t="str">
        <f>IF(E98="","",IF(AD98="הוחלט לא להנגיש",פרמטרים!$AF$7,IF(AD98="בוצע",פרמטרים!$AF$6,IF(T98=פרמטרים!$T$6,פרמטרים!$AF$7,IF(AB98=פרמטרים!$N$5,פרמטרים!$AF$3,IF(OR(AB98=פרמטרים!$N$4,T98=פרמטרים!$T$5),פרמטרים!$AF$4,פרמטרים!$AF$5))))))</f>
        <v/>
      </c>
      <c r="AI98" s="118"/>
      <c r="AJ98" s="121" t="str">
        <f t="shared" si="23"/>
        <v/>
      </c>
      <c r="AK98" s="118"/>
      <c r="AL98" s="122"/>
      <c r="AM98" s="122"/>
      <c r="AN98" s="123" t="str">
        <f t="shared" si="19"/>
        <v/>
      </c>
      <c r="AO98" s="118"/>
      <c r="AP98" s="124" t="str">
        <f t="shared" si="20"/>
        <v/>
      </c>
      <c r="AQ98" s="124"/>
      <c r="AR98" s="120"/>
      <c r="AS98" s="120"/>
      <c r="AT98" s="120"/>
      <c r="AU98" s="125"/>
      <c r="AV98" s="118"/>
      <c r="AW98" s="118"/>
      <c r="AX98" s="126" t="str">
        <f t="shared" si="24"/>
        <v/>
      </c>
      <c r="AY98" s="127" t="str">
        <f t="shared" si="21"/>
        <v/>
      </c>
      <c r="AZ98" s="127" t="str">
        <f t="shared" si="22"/>
        <v/>
      </c>
    </row>
    <row r="99" spans="1:52" hidden="1">
      <c r="A99" s="112" t="str">
        <f t="shared" si="17"/>
        <v>משרד המדע הטכנולוגיה והחלל</v>
      </c>
      <c r="B99" s="113" t="str">
        <f t="shared" si="18"/>
        <v>most</v>
      </c>
      <c r="C99" s="114">
        <v>94</v>
      </c>
      <c r="D99" s="114" t="str">
        <f>IF(E99="","",IF(סימול="","לא הוגדר שם משרד",CONCATENATE(סימול,".DB.",COUNTIF($B$5:B98,$B99)+1)))</f>
        <v/>
      </c>
      <c r="E99" s="130"/>
      <c r="F99" s="138"/>
      <c r="G99" s="117"/>
      <c r="H99" s="118"/>
      <c r="I99" s="117"/>
      <c r="J99" s="119"/>
      <c r="K99" s="117"/>
      <c r="L99" s="118"/>
      <c r="M99" s="117"/>
      <c r="N99" s="118"/>
      <c r="O99" s="117"/>
      <c r="P99" s="118"/>
      <c r="Q99" s="118"/>
      <c r="R99" s="118"/>
      <c r="S99" s="117"/>
      <c r="T99" s="117"/>
      <c r="U99" s="118"/>
      <c r="V99" s="117"/>
      <c r="W99" s="118"/>
      <c r="X99" s="120"/>
      <c r="Y99" s="117"/>
      <c r="Z99" s="118"/>
      <c r="AA99" s="117"/>
      <c r="AB99" s="117"/>
      <c r="AC99" s="118"/>
      <c r="AD99" s="117" t="str">
        <f>IF(E99="","",IF(T99=פרמטרים!$T$6,פרמטרים!$V$8,פרמטרים!$V$3))</f>
        <v/>
      </c>
      <c r="AE99" s="118"/>
      <c r="AF99" s="121" t="str">
        <f>IF(E99="","",IF(AD99="הוחלט לא להנגיש",פרמטרים!$AF$7,IF(AD99="בוצע",פרמטרים!$AF$6,IF(OR('רשימת מאגרים'!O99=פרמטרים!$J$3,AND('רשימת מאגרים'!O99=פרמטרים!$J$4,'רשימת מאגרים'!M99&lt;&gt;"")),פרמטרים!$AF$3,IF(OR('רשימת מאגרים'!O99=פרמטרים!$J$4,AND('רשימת מאגרים'!O99=פרמטרים!$J$5,'רשימת מאגרים'!M99&lt;&gt;"")),פרמטרים!$AF$4,פרמטרים!$AF$5)))))</f>
        <v/>
      </c>
      <c r="AG99" s="118"/>
      <c r="AH99" s="121" t="str">
        <f>IF(E99="","",IF(AD99="הוחלט לא להנגיש",פרמטרים!$AF$7,IF(AD99="בוצע",פרמטרים!$AF$6,IF(T99=פרמטרים!$T$6,פרמטרים!$AF$7,IF(AB99=פרמטרים!$N$5,פרמטרים!$AF$3,IF(OR(AB99=פרמטרים!$N$4,T99=פרמטרים!$T$5),פרמטרים!$AF$4,פרמטרים!$AF$5))))))</f>
        <v/>
      </c>
      <c r="AI99" s="118"/>
      <c r="AJ99" s="121" t="str">
        <f t="shared" si="23"/>
        <v/>
      </c>
      <c r="AK99" s="118"/>
      <c r="AL99" s="122"/>
      <c r="AM99" s="122"/>
      <c r="AN99" s="123" t="str">
        <f t="shared" si="19"/>
        <v/>
      </c>
      <c r="AO99" s="118"/>
      <c r="AP99" s="124" t="str">
        <f t="shared" si="20"/>
        <v/>
      </c>
      <c r="AQ99" s="124"/>
      <c r="AR99" s="120"/>
      <c r="AS99" s="120"/>
      <c r="AT99" s="120"/>
      <c r="AU99" s="125"/>
      <c r="AV99" s="118"/>
      <c r="AW99" s="118"/>
      <c r="AX99" s="126" t="str">
        <f t="shared" si="24"/>
        <v/>
      </c>
      <c r="AY99" s="127" t="str">
        <f t="shared" si="21"/>
        <v/>
      </c>
      <c r="AZ99" s="127" t="str">
        <f t="shared" si="22"/>
        <v/>
      </c>
    </row>
    <row r="100" spans="1:52" hidden="1">
      <c r="A100" s="112" t="str">
        <f t="shared" si="17"/>
        <v>משרד המדע הטכנולוגיה והחלל</v>
      </c>
      <c r="B100" s="113" t="str">
        <f t="shared" si="18"/>
        <v>most</v>
      </c>
      <c r="C100" s="114">
        <v>95</v>
      </c>
      <c r="D100" s="114" t="str">
        <f>IF(E100="","",IF(סימול="","לא הוגדר שם משרד",CONCATENATE(סימול,".DB.",COUNTIF($B$5:B99,$B100)+1)))</f>
        <v/>
      </c>
      <c r="E100" s="130"/>
      <c r="F100" s="138"/>
      <c r="G100" s="117"/>
      <c r="H100" s="118"/>
      <c r="I100" s="117"/>
      <c r="J100" s="119"/>
      <c r="K100" s="117"/>
      <c r="L100" s="118"/>
      <c r="M100" s="117"/>
      <c r="N100" s="118"/>
      <c r="O100" s="117"/>
      <c r="P100" s="118"/>
      <c r="Q100" s="118"/>
      <c r="R100" s="118"/>
      <c r="S100" s="117"/>
      <c r="T100" s="117"/>
      <c r="U100" s="118"/>
      <c r="V100" s="117"/>
      <c r="W100" s="118"/>
      <c r="X100" s="120"/>
      <c r="Y100" s="117"/>
      <c r="Z100" s="118"/>
      <c r="AA100" s="117"/>
      <c r="AB100" s="117"/>
      <c r="AC100" s="118"/>
      <c r="AD100" s="117" t="str">
        <f>IF(E100="","",IF(T100=פרמטרים!$T$6,פרמטרים!$V$8,פרמטרים!$V$3))</f>
        <v/>
      </c>
      <c r="AE100" s="118"/>
      <c r="AF100" s="121" t="str">
        <f>IF(E100="","",IF(AD100="הוחלט לא להנגיש",פרמטרים!$AF$7,IF(AD100="בוצע",פרמטרים!$AF$6,IF(OR('רשימת מאגרים'!O100=פרמטרים!$J$3,AND('רשימת מאגרים'!O100=פרמטרים!$J$4,'רשימת מאגרים'!M100&lt;&gt;"")),פרמטרים!$AF$3,IF(OR('רשימת מאגרים'!O100=פרמטרים!$J$4,AND('רשימת מאגרים'!O100=פרמטרים!$J$5,'רשימת מאגרים'!M100&lt;&gt;"")),פרמטרים!$AF$4,פרמטרים!$AF$5)))))</f>
        <v/>
      </c>
      <c r="AG100" s="118"/>
      <c r="AH100" s="121" t="str">
        <f>IF(E100="","",IF(AD100="הוחלט לא להנגיש",פרמטרים!$AF$7,IF(AD100="בוצע",פרמטרים!$AF$6,IF(T100=פרמטרים!$T$6,פרמטרים!$AF$7,IF(AB100=פרמטרים!$N$5,פרמטרים!$AF$3,IF(OR(AB100=פרמטרים!$N$4,T100=פרמטרים!$T$5),פרמטרים!$AF$4,פרמטרים!$AF$5))))))</f>
        <v/>
      </c>
      <c r="AI100" s="118"/>
      <c r="AJ100" s="121" t="str">
        <f t="shared" si="23"/>
        <v/>
      </c>
      <c r="AK100" s="118"/>
      <c r="AL100" s="122"/>
      <c r="AM100" s="122"/>
      <c r="AN100" s="123" t="str">
        <f t="shared" si="19"/>
        <v/>
      </c>
      <c r="AO100" s="118"/>
      <c r="AP100" s="124" t="str">
        <f t="shared" si="20"/>
        <v/>
      </c>
      <c r="AQ100" s="124"/>
      <c r="AR100" s="120"/>
      <c r="AS100" s="120"/>
      <c r="AT100" s="120"/>
      <c r="AU100" s="125"/>
      <c r="AV100" s="118"/>
      <c r="AW100" s="118"/>
      <c r="AX100" s="126" t="str">
        <f t="shared" si="24"/>
        <v/>
      </c>
      <c r="AY100" s="127" t="str">
        <f t="shared" si="21"/>
        <v/>
      </c>
      <c r="AZ100" s="127" t="str">
        <f t="shared" si="22"/>
        <v/>
      </c>
    </row>
    <row r="101" spans="1:52" hidden="1">
      <c r="A101" s="112" t="str">
        <f t="shared" si="17"/>
        <v>משרד המדע הטכנולוגיה והחלל</v>
      </c>
      <c r="B101" s="113" t="str">
        <f t="shared" si="18"/>
        <v>most</v>
      </c>
      <c r="C101" s="114">
        <v>96</v>
      </c>
      <c r="D101" s="114" t="str">
        <f>IF(E101="","",IF(סימול="","לא הוגדר שם משרד",CONCATENATE(סימול,".DB.",COUNTIF($B$5:B100,$B101)+1)))</f>
        <v/>
      </c>
      <c r="E101" s="130"/>
      <c r="F101" s="138"/>
      <c r="G101" s="117"/>
      <c r="H101" s="118"/>
      <c r="I101" s="117"/>
      <c r="J101" s="119"/>
      <c r="K101" s="117"/>
      <c r="L101" s="118"/>
      <c r="M101" s="117"/>
      <c r="N101" s="118"/>
      <c r="O101" s="117"/>
      <c r="P101" s="118"/>
      <c r="Q101" s="118"/>
      <c r="R101" s="118"/>
      <c r="S101" s="117"/>
      <c r="T101" s="117"/>
      <c r="U101" s="118"/>
      <c r="V101" s="117"/>
      <c r="W101" s="118"/>
      <c r="X101" s="120"/>
      <c r="Y101" s="117"/>
      <c r="Z101" s="118"/>
      <c r="AA101" s="117"/>
      <c r="AB101" s="117"/>
      <c r="AC101" s="118"/>
      <c r="AD101" s="117" t="str">
        <f>IF(E101="","",IF(T101=פרמטרים!$T$6,פרמטרים!$V$8,פרמטרים!$V$3))</f>
        <v/>
      </c>
      <c r="AE101" s="118"/>
      <c r="AF101" s="121" t="str">
        <f>IF(E101="","",IF(AD101="הוחלט לא להנגיש",פרמטרים!$AF$7,IF(AD101="בוצע",פרמטרים!$AF$6,IF(OR('רשימת מאגרים'!O101=פרמטרים!$J$3,AND('רשימת מאגרים'!O101=פרמטרים!$J$4,'רשימת מאגרים'!M101&lt;&gt;"")),פרמטרים!$AF$3,IF(OR('רשימת מאגרים'!O101=פרמטרים!$J$4,AND('רשימת מאגרים'!O101=פרמטרים!$J$5,'רשימת מאגרים'!M101&lt;&gt;"")),פרמטרים!$AF$4,פרמטרים!$AF$5)))))</f>
        <v/>
      </c>
      <c r="AG101" s="118"/>
      <c r="AH101" s="121" t="str">
        <f>IF(E101="","",IF(AD101="הוחלט לא להנגיש",פרמטרים!$AF$7,IF(AD101="בוצע",פרמטרים!$AF$6,IF(T101=פרמטרים!$T$6,פרמטרים!$AF$7,IF(AB101=פרמטרים!$N$5,פרמטרים!$AF$3,IF(OR(AB101=פרמטרים!$N$4,T101=פרמטרים!$T$5),פרמטרים!$AF$4,פרמטרים!$AF$5))))))</f>
        <v/>
      </c>
      <c r="AI101" s="118"/>
      <c r="AJ101" s="121" t="str">
        <f t="shared" si="23"/>
        <v/>
      </c>
      <c r="AK101" s="118"/>
      <c r="AL101" s="122"/>
      <c r="AM101" s="122"/>
      <c r="AN101" s="123" t="str">
        <f t="shared" si="19"/>
        <v/>
      </c>
      <c r="AO101" s="118"/>
      <c r="AP101" s="124" t="str">
        <f t="shared" si="20"/>
        <v/>
      </c>
      <c r="AQ101" s="124"/>
      <c r="AR101" s="120"/>
      <c r="AS101" s="120"/>
      <c r="AT101" s="120"/>
      <c r="AU101" s="125"/>
      <c r="AV101" s="118"/>
      <c r="AW101" s="118"/>
      <c r="AX101" s="126" t="str">
        <f t="shared" si="24"/>
        <v/>
      </c>
      <c r="AY101" s="127" t="str">
        <f t="shared" si="21"/>
        <v/>
      </c>
      <c r="AZ101" s="127" t="str">
        <f t="shared" si="22"/>
        <v/>
      </c>
    </row>
    <row r="102" spans="1:52" hidden="1">
      <c r="A102" s="112" t="str">
        <f t="shared" ref="A102:A133" si="25">IF(המשרד="","",המשרד)</f>
        <v>משרד המדע הטכנולוגיה והחלל</v>
      </c>
      <c r="B102" s="113" t="str">
        <f t="shared" ref="B102:B133" si="26">IF(סימול="","",סימול)</f>
        <v>most</v>
      </c>
      <c r="C102" s="114">
        <v>97</v>
      </c>
      <c r="D102" s="114" t="str">
        <f>IF(E102="","",IF(סימול="","לא הוגדר שם משרד",CONCATENATE(סימול,".DB.",COUNTIF($B$5:B101,$B102)+1)))</f>
        <v/>
      </c>
      <c r="E102" s="130"/>
      <c r="F102" s="138"/>
      <c r="G102" s="117"/>
      <c r="H102" s="118"/>
      <c r="I102" s="117"/>
      <c r="J102" s="119"/>
      <c r="K102" s="117"/>
      <c r="L102" s="118"/>
      <c r="M102" s="117"/>
      <c r="N102" s="118"/>
      <c r="O102" s="117"/>
      <c r="P102" s="118"/>
      <c r="Q102" s="118"/>
      <c r="R102" s="118"/>
      <c r="S102" s="117"/>
      <c r="T102" s="117"/>
      <c r="U102" s="118"/>
      <c r="V102" s="117"/>
      <c r="W102" s="118"/>
      <c r="X102" s="120"/>
      <c r="Y102" s="117"/>
      <c r="Z102" s="118"/>
      <c r="AA102" s="117"/>
      <c r="AB102" s="117"/>
      <c r="AC102" s="118"/>
      <c r="AD102" s="117" t="str">
        <f>IF(E102="","",IF(T102=פרמטרים!$T$6,פרמטרים!$V$8,פרמטרים!$V$3))</f>
        <v/>
      </c>
      <c r="AE102" s="118"/>
      <c r="AF102" s="121" t="str">
        <f>IF(E102="","",IF(AD102="הוחלט לא להנגיש",פרמטרים!$AF$7,IF(AD102="בוצע",פרמטרים!$AF$6,IF(OR('רשימת מאגרים'!O102=פרמטרים!$J$3,AND('רשימת מאגרים'!O102=פרמטרים!$J$4,'רשימת מאגרים'!M102&lt;&gt;"")),פרמטרים!$AF$3,IF(OR('רשימת מאגרים'!O102=פרמטרים!$J$4,AND('רשימת מאגרים'!O102=פרמטרים!$J$5,'רשימת מאגרים'!M102&lt;&gt;"")),פרמטרים!$AF$4,פרמטרים!$AF$5)))))</f>
        <v/>
      </c>
      <c r="AG102" s="118"/>
      <c r="AH102" s="121" t="str">
        <f>IF(E102="","",IF(AD102="הוחלט לא להנגיש",פרמטרים!$AF$7,IF(AD102="בוצע",פרמטרים!$AF$6,IF(T102=פרמטרים!$T$6,פרמטרים!$AF$7,IF(AB102=פרמטרים!$N$5,פרמטרים!$AF$3,IF(OR(AB102=פרמטרים!$N$4,T102=פרמטרים!$T$5),פרמטרים!$AF$4,פרמטרים!$AF$5))))))</f>
        <v/>
      </c>
      <c r="AI102" s="118"/>
      <c r="AJ102" s="121" t="str">
        <f t="shared" si="23"/>
        <v/>
      </c>
      <c r="AK102" s="118"/>
      <c r="AL102" s="122"/>
      <c r="AM102" s="122"/>
      <c r="AN102" s="123" t="str">
        <f t="shared" ref="AN102:AN133" si="27">IF($E102="","",IFERROR(AL102*$AL$1,0)+AM102)</f>
        <v/>
      </c>
      <c r="AO102" s="118"/>
      <c r="AP102" s="124" t="str">
        <f t="shared" ref="AP102:AP133" si="28">IF(E102="","",IF(Y102="","",Y102))</f>
        <v/>
      </c>
      <c r="AQ102" s="124"/>
      <c r="AR102" s="120"/>
      <c r="AS102" s="120"/>
      <c r="AT102" s="120"/>
      <c r="AU102" s="125"/>
      <c r="AV102" s="118"/>
      <c r="AW102" s="118"/>
      <c r="AX102" s="126" t="str">
        <f t="shared" si="24"/>
        <v/>
      </c>
      <c r="AY102" s="127" t="str">
        <f t="shared" ref="AY102:AY133" si="29">IFERROR(IF($AR102="","",YEAR($AR102)),"")</f>
        <v/>
      </c>
      <c r="AZ102" s="127" t="str">
        <f t="shared" ref="AZ102:AZ133" si="30">IFERROR(IF($AR102="","",CONCATENATE(IF(MONTH($AR102)&lt;4,"Q1",IF(MONTH($AR102)&lt;7,"Q2",IF($AR102&lt;10,"Q3","Q4"))),"/",YEAR($AR102))),"")</f>
        <v/>
      </c>
    </row>
    <row r="103" spans="1:52" hidden="1">
      <c r="A103" s="112" t="str">
        <f t="shared" si="25"/>
        <v>משרד המדע הטכנולוגיה והחלל</v>
      </c>
      <c r="B103" s="113" t="str">
        <f t="shared" si="26"/>
        <v>most</v>
      </c>
      <c r="C103" s="114">
        <v>98</v>
      </c>
      <c r="D103" s="114" t="str">
        <f>IF(E103="","",IF(סימול="","לא הוגדר שם משרד",CONCATENATE(סימול,".DB.",COUNTIF($B$5:B102,$B103)+1)))</f>
        <v/>
      </c>
      <c r="E103" s="130"/>
      <c r="F103" s="138"/>
      <c r="G103" s="117"/>
      <c r="H103" s="118"/>
      <c r="I103" s="117"/>
      <c r="J103" s="119"/>
      <c r="K103" s="117"/>
      <c r="L103" s="118"/>
      <c r="M103" s="117"/>
      <c r="N103" s="118"/>
      <c r="O103" s="117"/>
      <c r="P103" s="118"/>
      <c r="Q103" s="118"/>
      <c r="R103" s="118"/>
      <c r="S103" s="117"/>
      <c r="T103" s="117"/>
      <c r="U103" s="118"/>
      <c r="V103" s="117"/>
      <c r="W103" s="118"/>
      <c r="X103" s="120"/>
      <c r="Y103" s="117"/>
      <c r="Z103" s="118"/>
      <c r="AA103" s="117"/>
      <c r="AB103" s="117"/>
      <c r="AC103" s="118"/>
      <c r="AD103" s="117" t="str">
        <f>IF(E103="","",IF(T103=פרמטרים!$T$6,פרמטרים!$V$8,פרמטרים!$V$3))</f>
        <v/>
      </c>
      <c r="AE103" s="118"/>
      <c r="AF103" s="121" t="str">
        <f>IF(E103="","",IF(AD103="הוחלט לא להנגיש",פרמטרים!$AF$7,IF(AD103="בוצע",פרמטרים!$AF$6,IF(OR('רשימת מאגרים'!O103=פרמטרים!$J$3,AND('רשימת מאגרים'!O103=פרמטרים!$J$4,'רשימת מאגרים'!M103&lt;&gt;"")),פרמטרים!$AF$3,IF(OR('רשימת מאגרים'!O103=פרמטרים!$J$4,AND('רשימת מאגרים'!O103=פרמטרים!$J$5,'רשימת מאגרים'!M103&lt;&gt;"")),פרמטרים!$AF$4,פרמטרים!$AF$5)))))</f>
        <v/>
      </c>
      <c r="AG103" s="118"/>
      <c r="AH103" s="121" t="str">
        <f>IF(E103="","",IF(AD103="הוחלט לא להנגיש",פרמטרים!$AF$7,IF(AD103="בוצע",פרמטרים!$AF$6,IF(T103=פרמטרים!$T$6,פרמטרים!$AF$7,IF(AB103=פרמטרים!$N$5,פרמטרים!$AF$3,IF(OR(AB103=פרמטרים!$N$4,T103=פרמטרים!$T$5),פרמטרים!$AF$4,פרמטרים!$AF$5))))))</f>
        <v/>
      </c>
      <c r="AI103" s="118"/>
      <c r="AJ103" s="121" t="str">
        <f t="shared" si="23"/>
        <v/>
      </c>
      <c r="AK103" s="118"/>
      <c r="AL103" s="122"/>
      <c r="AM103" s="122"/>
      <c r="AN103" s="123" t="str">
        <f t="shared" si="27"/>
        <v/>
      </c>
      <c r="AO103" s="118"/>
      <c r="AP103" s="124" t="str">
        <f t="shared" si="28"/>
        <v/>
      </c>
      <c r="AQ103" s="124"/>
      <c r="AR103" s="120"/>
      <c r="AS103" s="120"/>
      <c r="AT103" s="120"/>
      <c r="AU103" s="125"/>
      <c r="AV103" s="118"/>
      <c r="AW103" s="118"/>
      <c r="AX103" s="126" t="str">
        <f t="shared" si="24"/>
        <v/>
      </c>
      <c r="AY103" s="127" t="str">
        <f t="shared" si="29"/>
        <v/>
      </c>
      <c r="AZ103" s="127" t="str">
        <f t="shared" si="30"/>
        <v/>
      </c>
    </row>
    <row r="104" spans="1:52" hidden="1">
      <c r="A104" s="112" t="str">
        <f t="shared" si="25"/>
        <v>משרד המדע הטכנולוגיה והחלל</v>
      </c>
      <c r="B104" s="113" t="str">
        <f t="shared" si="26"/>
        <v>most</v>
      </c>
      <c r="C104" s="114">
        <v>99</v>
      </c>
      <c r="D104" s="114" t="str">
        <f>IF(E104="","",IF(סימול="","לא הוגדר שם משרד",CONCATENATE(סימול,".DB.",COUNTIF($B$5:B103,$B104)+1)))</f>
        <v/>
      </c>
      <c r="E104" s="130"/>
      <c r="F104" s="138"/>
      <c r="G104" s="117"/>
      <c r="H104" s="118"/>
      <c r="I104" s="117"/>
      <c r="J104" s="119"/>
      <c r="K104" s="117"/>
      <c r="L104" s="118"/>
      <c r="M104" s="117"/>
      <c r="N104" s="118"/>
      <c r="O104" s="117"/>
      <c r="P104" s="118"/>
      <c r="Q104" s="118"/>
      <c r="R104" s="118"/>
      <c r="S104" s="117"/>
      <c r="T104" s="117"/>
      <c r="U104" s="118"/>
      <c r="V104" s="117"/>
      <c r="W104" s="118"/>
      <c r="X104" s="120"/>
      <c r="Y104" s="117"/>
      <c r="Z104" s="118"/>
      <c r="AA104" s="117"/>
      <c r="AB104" s="117"/>
      <c r="AC104" s="118"/>
      <c r="AD104" s="117" t="str">
        <f>IF(E104="","",IF(T104=פרמטרים!$T$6,פרמטרים!$V$8,פרמטרים!$V$3))</f>
        <v/>
      </c>
      <c r="AE104" s="118"/>
      <c r="AF104" s="121" t="str">
        <f>IF(E104="","",IF(AD104="הוחלט לא להנגיש",פרמטרים!$AF$7,IF(AD104="בוצע",פרמטרים!$AF$6,IF(OR('רשימת מאגרים'!O104=פרמטרים!$J$3,AND('רשימת מאגרים'!O104=פרמטרים!$J$4,'רשימת מאגרים'!M104&lt;&gt;"")),פרמטרים!$AF$3,IF(OR('רשימת מאגרים'!O104=פרמטרים!$J$4,AND('רשימת מאגרים'!O104=פרמטרים!$J$5,'רשימת מאגרים'!M104&lt;&gt;"")),פרמטרים!$AF$4,פרמטרים!$AF$5)))))</f>
        <v/>
      </c>
      <c r="AG104" s="118"/>
      <c r="AH104" s="121" t="str">
        <f>IF(E104="","",IF(AD104="הוחלט לא להנגיש",פרמטרים!$AF$7,IF(AD104="בוצע",פרמטרים!$AF$6,IF(T104=פרמטרים!$T$6,פרמטרים!$AF$7,IF(AB104=פרמטרים!$N$5,פרמטרים!$AF$3,IF(OR(AB104=פרמטרים!$N$4,T104=פרמטרים!$T$5),פרמטרים!$AF$4,פרמטרים!$AF$5))))))</f>
        <v/>
      </c>
      <c r="AI104" s="118"/>
      <c r="AJ104" s="121" t="str">
        <f t="shared" si="23"/>
        <v/>
      </c>
      <c r="AK104" s="118"/>
      <c r="AL104" s="122"/>
      <c r="AM104" s="122"/>
      <c r="AN104" s="123" t="str">
        <f t="shared" si="27"/>
        <v/>
      </c>
      <c r="AO104" s="118"/>
      <c r="AP104" s="124" t="str">
        <f t="shared" si="28"/>
        <v/>
      </c>
      <c r="AQ104" s="124"/>
      <c r="AR104" s="120"/>
      <c r="AS104" s="120"/>
      <c r="AT104" s="120"/>
      <c r="AU104" s="125"/>
      <c r="AV104" s="118"/>
      <c r="AW104" s="118"/>
      <c r="AX104" s="126" t="str">
        <f t="shared" si="24"/>
        <v/>
      </c>
      <c r="AY104" s="127" t="str">
        <f t="shared" si="29"/>
        <v/>
      </c>
      <c r="AZ104" s="127" t="str">
        <f t="shared" si="30"/>
        <v/>
      </c>
    </row>
    <row r="105" spans="1:52" hidden="1">
      <c r="A105" s="112" t="str">
        <f t="shared" si="25"/>
        <v>משרד המדע הטכנולוגיה והחלל</v>
      </c>
      <c r="B105" s="113" t="str">
        <f t="shared" si="26"/>
        <v>most</v>
      </c>
      <c r="C105" s="114">
        <v>100</v>
      </c>
      <c r="D105" s="114" t="str">
        <f>IF(E105="","",IF(סימול="","לא הוגדר שם משרד",CONCATENATE(סימול,".DB.",COUNTIF($B$5:B104,$B105)+1)))</f>
        <v/>
      </c>
      <c r="E105" s="130"/>
      <c r="F105" s="138"/>
      <c r="G105" s="117"/>
      <c r="H105" s="118"/>
      <c r="I105" s="117"/>
      <c r="J105" s="119"/>
      <c r="K105" s="117"/>
      <c r="L105" s="118"/>
      <c r="M105" s="117"/>
      <c r="N105" s="118"/>
      <c r="O105" s="117"/>
      <c r="P105" s="118"/>
      <c r="Q105" s="118"/>
      <c r="R105" s="118"/>
      <c r="S105" s="117"/>
      <c r="T105" s="117"/>
      <c r="U105" s="118"/>
      <c r="V105" s="117"/>
      <c r="W105" s="118"/>
      <c r="X105" s="120"/>
      <c r="Y105" s="117"/>
      <c r="Z105" s="118"/>
      <c r="AA105" s="117"/>
      <c r="AB105" s="117"/>
      <c r="AC105" s="118"/>
      <c r="AD105" s="117" t="str">
        <f>IF(E105="","",IF(T105=פרמטרים!$T$6,פרמטרים!$V$8,פרמטרים!$V$3))</f>
        <v/>
      </c>
      <c r="AE105" s="118"/>
      <c r="AF105" s="121" t="str">
        <f>IF(E105="","",IF(AD105="הוחלט לא להנגיש",פרמטרים!$AF$7,IF(AD105="בוצע",פרמטרים!$AF$6,IF(OR('רשימת מאגרים'!O105=פרמטרים!$J$3,AND('רשימת מאגרים'!O105=פרמטרים!$J$4,'רשימת מאגרים'!M105&lt;&gt;"")),פרמטרים!$AF$3,IF(OR('רשימת מאגרים'!O105=פרמטרים!$J$4,AND('רשימת מאגרים'!O105=פרמטרים!$J$5,'רשימת מאגרים'!M105&lt;&gt;"")),פרמטרים!$AF$4,פרמטרים!$AF$5)))))</f>
        <v/>
      </c>
      <c r="AG105" s="118"/>
      <c r="AH105" s="121" t="str">
        <f>IF(E105="","",IF(AD105="הוחלט לא להנגיש",פרמטרים!$AF$7,IF(AD105="בוצע",פרמטרים!$AF$6,IF(T105=פרמטרים!$T$6,פרמטרים!$AF$7,IF(AB105=פרמטרים!$N$5,פרמטרים!$AF$3,IF(OR(AB105=פרמטרים!$N$4,T105=פרמטרים!$T$5),פרמטרים!$AF$4,פרמטרים!$AF$5))))))</f>
        <v/>
      </c>
      <c r="AI105" s="118"/>
      <c r="AJ105" s="121" t="str">
        <f t="shared" si="23"/>
        <v/>
      </c>
      <c r="AK105" s="118"/>
      <c r="AL105" s="122"/>
      <c r="AM105" s="122"/>
      <c r="AN105" s="123" t="str">
        <f t="shared" si="27"/>
        <v/>
      </c>
      <c r="AO105" s="118"/>
      <c r="AP105" s="124" t="str">
        <f t="shared" si="28"/>
        <v/>
      </c>
      <c r="AQ105" s="124"/>
      <c r="AR105" s="120"/>
      <c r="AS105" s="120"/>
      <c r="AT105" s="120"/>
      <c r="AU105" s="125"/>
      <c r="AV105" s="118"/>
      <c r="AW105" s="118"/>
      <c r="AX105" s="126" t="str">
        <f t="shared" si="24"/>
        <v/>
      </c>
      <c r="AY105" s="127" t="str">
        <f t="shared" si="29"/>
        <v/>
      </c>
      <c r="AZ105" s="127" t="str">
        <f t="shared" si="30"/>
        <v/>
      </c>
    </row>
    <row r="106" spans="1:52" hidden="1">
      <c r="A106" s="112" t="str">
        <f t="shared" si="25"/>
        <v>משרד המדע הטכנולוגיה והחלל</v>
      </c>
      <c r="B106" s="113" t="str">
        <f t="shared" si="26"/>
        <v>most</v>
      </c>
      <c r="C106" s="114">
        <v>101</v>
      </c>
      <c r="D106" s="114" t="str">
        <f>IF(E106="","",IF(סימול="","לא הוגדר שם משרד",CONCATENATE(סימול,".DB.",COUNTIF($B$5:B105,$B106)+1)))</f>
        <v/>
      </c>
      <c r="E106" s="130"/>
      <c r="F106" s="138"/>
      <c r="G106" s="117"/>
      <c r="H106" s="118"/>
      <c r="I106" s="117"/>
      <c r="J106" s="119"/>
      <c r="K106" s="117"/>
      <c r="L106" s="118"/>
      <c r="M106" s="117"/>
      <c r="N106" s="118"/>
      <c r="O106" s="117"/>
      <c r="P106" s="118"/>
      <c r="Q106" s="118"/>
      <c r="R106" s="118"/>
      <c r="S106" s="117"/>
      <c r="T106" s="117"/>
      <c r="U106" s="118"/>
      <c r="V106" s="117"/>
      <c r="W106" s="118"/>
      <c r="X106" s="120"/>
      <c r="Y106" s="117"/>
      <c r="Z106" s="118"/>
      <c r="AA106" s="117"/>
      <c r="AB106" s="117"/>
      <c r="AC106" s="118"/>
      <c r="AD106" s="117" t="str">
        <f>IF(E106="","",IF(T106=פרמטרים!$T$6,פרמטרים!$V$8,פרמטרים!$V$3))</f>
        <v/>
      </c>
      <c r="AE106" s="118"/>
      <c r="AF106" s="121" t="str">
        <f>IF(E106="","",IF(AD106="הוחלט לא להנגיש",פרמטרים!$AF$7,IF(AD106="בוצע",פרמטרים!$AF$6,IF(OR('רשימת מאגרים'!O106=פרמטרים!$J$3,AND('רשימת מאגרים'!O106=פרמטרים!$J$4,'רשימת מאגרים'!M106&lt;&gt;"")),פרמטרים!$AF$3,IF(OR('רשימת מאגרים'!O106=פרמטרים!$J$4,AND('רשימת מאגרים'!O106=פרמטרים!$J$5,'רשימת מאגרים'!M106&lt;&gt;"")),פרמטרים!$AF$4,פרמטרים!$AF$5)))))</f>
        <v/>
      </c>
      <c r="AG106" s="118"/>
      <c r="AH106" s="121" t="str">
        <f>IF(E106="","",IF(AD106="הוחלט לא להנגיש",פרמטרים!$AF$7,IF(AD106="בוצע",פרמטרים!$AF$6,IF(T106=פרמטרים!$T$6,פרמטרים!$AF$7,IF(AB106=פרמטרים!$N$5,פרמטרים!$AF$3,IF(OR(AB106=פרמטרים!$N$4,T106=פרמטרים!$T$5),פרמטרים!$AF$4,פרמטרים!$AF$5))))))</f>
        <v/>
      </c>
      <c r="AI106" s="118"/>
      <c r="AJ106" s="121" t="str">
        <f t="shared" si="23"/>
        <v/>
      </c>
      <c r="AK106" s="118"/>
      <c r="AL106" s="122"/>
      <c r="AM106" s="122"/>
      <c r="AN106" s="123" t="str">
        <f t="shared" si="27"/>
        <v/>
      </c>
      <c r="AO106" s="118"/>
      <c r="AP106" s="124" t="str">
        <f t="shared" si="28"/>
        <v/>
      </c>
      <c r="AQ106" s="124"/>
      <c r="AR106" s="120"/>
      <c r="AS106" s="120"/>
      <c r="AT106" s="120"/>
      <c r="AU106" s="125"/>
      <c r="AV106" s="118"/>
      <c r="AW106" s="118"/>
      <c r="AX106" s="126" t="str">
        <f t="shared" si="24"/>
        <v/>
      </c>
      <c r="AY106" s="127" t="str">
        <f t="shared" si="29"/>
        <v/>
      </c>
      <c r="AZ106" s="127" t="str">
        <f t="shared" si="30"/>
        <v/>
      </c>
    </row>
    <row r="107" spans="1:52" hidden="1">
      <c r="A107" s="112" t="str">
        <f t="shared" si="25"/>
        <v>משרד המדע הטכנולוגיה והחלל</v>
      </c>
      <c r="B107" s="113" t="str">
        <f t="shared" si="26"/>
        <v>most</v>
      </c>
      <c r="C107" s="114">
        <v>102</v>
      </c>
      <c r="D107" s="114" t="str">
        <f>IF(E107="","",IF(סימול="","לא הוגדר שם משרד",CONCATENATE(סימול,".DB.",COUNTIF($B$5:B106,$B107)+1)))</f>
        <v/>
      </c>
      <c r="E107" s="130"/>
      <c r="F107" s="138"/>
      <c r="G107" s="117"/>
      <c r="H107" s="118"/>
      <c r="I107" s="117"/>
      <c r="J107" s="119"/>
      <c r="K107" s="117"/>
      <c r="L107" s="118"/>
      <c r="M107" s="117"/>
      <c r="N107" s="118"/>
      <c r="O107" s="117"/>
      <c r="P107" s="118"/>
      <c r="Q107" s="118"/>
      <c r="R107" s="118"/>
      <c r="S107" s="117"/>
      <c r="T107" s="117"/>
      <c r="U107" s="118"/>
      <c r="V107" s="117"/>
      <c r="W107" s="118"/>
      <c r="X107" s="120"/>
      <c r="Y107" s="117"/>
      <c r="Z107" s="118"/>
      <c r="AA107" s="117"/>
      <c r="AB107" s="117"/>
      <c r="AC107" s="118"/>
      <c r="AD107" s="117" t="str">
        <f>IF(E107="","",IF(T107=פרמטרים!$T$6,פרמטרים!$V$8,פרמטרים!$V$3))</f>
        <v/>
      </c>
      <c r="AE107" s="118"/>
      <c r="AF107" s="121" t="str">
        <f>IF(E107="","",IF(AD107="הוחלט לא להנגיש",פרמטרים!$AF$7,IF(AD107="בוצע",פרמטרים!$AF$6,IF(OR('רשימת מאגרים'!O107=פרמטרים!$J$3,AND('רשימת מאגרים'!O107=פרמטרים!$J$4,'רשימת מאגרים'!M107&lt;&gt;"")),פרמטרים!$AF$3,IF(OR('רשימת מאגרים'!O107=פרמטרים!$J$4,AND('רשימת מאגרים'!O107=פרמטרים!$J$5,'רשימת מאגרים'!M107&lt;&gt;"")),פרמטרים!$AF$4,פרמטרים!$AF$5)))))</f>
        <v/>
      </c>
      <c r="AG107" s="118"/>
      <c r="AH107" s="121" t="str">
        <f>IF(E107="","",IF(AD107="הוחלט לא להנגיש",פרמטרים!$AF$7,IF(AD107="בוצע",פרמטרים!$AF$6,IF(T107=פרמטרים!$T$6,פרמטרים!$AF$7,IF(AB107=פרמטרים!$N$5,פרמטרים!$AF$3,IF(OR(AB107=פרמטרים!$N$4,T107=פרמטרים!$T$5),פרמטרים!$AF$4,פרמטרים!$AF$5))))))</f>
        <v/>
      </c>
      <c r="AI107" s="118"/>
      <c r="AJ107" s="121" t="str">
        <f t="shared" si="23"/>
        <v/>
      </c>
      <c r="AK107" s="118"/>
      <c r="AL107" s="122"/>
      <c r="AM107" s="122"/>
      <c r="AN107" s="123" t="str">
        <f t="shared" si="27"/>
        <v/>
      </c>
      <c r="AO107" s="118"/>
      <c r="AP107" s="124" t="str">
        <f t="shared" si="28"/>
        <v/>
      </c>
      <c r="AQ107" s="124"/>
      <c r="AR107" s="120"/>
      <c r="AS107" s="120"/>
      <c r="AT107" s="120"/>
      <c r="AU107" s="125"/>
      <c r="AV107" s="118"/>
      <c r="AW107" s="118"/>
      <c r="AX107" s="126" t="str">
        <f t="shared" si="24"/>
        <v/>
      </c>
      <c r="AY107" s="127" t="str">
        <f t="shared" si="29"/>
        <v/>
      </c>
      <c r="AZ107" s="127" t="str">
        <f t="shared" si="30"/>
        <v/>
      </c>
    </row>
    <row r="108" spans="1:52" hidden="1">
      <c r="A108" s="112" t="str">
        <f t="shared" si="25"/>
        <v>משרד המדע הטכנולוגיה והחלל</v>
      </c>
      <c r="B108" s="113" t="str">
        <f t="shared" si="26"/>
        <v>most</v>
      </c>
      <c r="C108" s="114">
        <v>103</v>
      </c>
      <c r="D108" s="114" t="str">
        <f>IF(E108="","",IF(סימול="","לא הוגדר שם משרד",CONCATENATE(סימול,".DB.",COUNTIF($B$5:B107,$B108)+1)))</f>
        <v/>
      </c>
      <c r="E108" s="130"/>
      <c r="F108" s="138"/>
      <c r="G108" s="117"/>
      <c r="H108" s="118"/>
      <c r="I108" s="117"/>
      <c r="J108" s="119"/>
      <c r="K108" s="117"/>
      <c r="L108" s="118"/>
      <c r="M108" s="117"/>
      <c r="N108" s="118"/>
      <c r="O108" s="117"/>
      <c r="P108" s="118"/>
      <c r="Q108" s="118"/>
      <c r="R108" s="118"/>
      <c r="S108" s="117"/>
      <c r="T108" s="117"/>
      <c r="U108" s="118"/>
      <c r="V108" s="117"/>
      <c r="W108" s="118"/>
      <c r="X108" s="120"/>
      <c r="Y108" s="117"/>
      <c r="Z108" s="118"/>
      <c r="AA108" s="117"/>
      <c r="AB108" s="117"/>
      <c r="AC108" s="118"/>
      <c r="AD108" s="117" t="str">
        <f>IF(E108="","",IF(T108=פרמטרים!$T$6,פרמטרים!$V$8,פרמטרים!$V$3))</f>
        <v/>
      </c>
      <c r="AE108" s="118"/>
      <c r="AF108" s="121" t="str">
        <f>IF(E108="","",IF(AD108="הוחלט לא להנגיש",פרמטרים!$AF$7,IF(AD108="בוצע",פרמטרים!$AF$6,IF(OR('רשימת מאגרים'!O108=פרמטרים!$J$3,AND('רשימת מאגרים'!O108=פרמטרים!$J$4,'רשימת מאגרים'!M108&lt;&gt;"")),פרמטרים!$AF$3,IF(OR('רשימת מאגרים'!O108=פרמטרים!$J$4,AND('רשימת מאגרים'!O108=פרמטרים!$J$5,'רשימת מאגרים'!M108&lt;&gt;"")),פרמטרים!$AF$4,פרמטרים!$AF$5)))))</f>
        <v/>
      </c>
      <c r="AG108" s="118"/>
      <c r="AH108" s="121" t="str">
        <f>IF(E108="","",IF(AD108="הוחלט לא להנגיש",פרמטרים!$AF$7,IF(AD108="בוצע",פרמטרים!$AF$6,IF(T108=פרמטרים!$T$6,פרמטרים!$AF$7,IF(AB108=פרמטרים!$N$5,פרמטרים!$AF$3,IF(OR(AB108=פרמטרים!$N$4,T108=פרמטרים!$T$5),פרמטרים!$AF$4,פרמטרים!$AF$5))))))</f>
        <v/>
      </c>
      <c r="AI108" s="118"/>
      <c r="AJ108" s="121" t="str">
        <f t="shared" si="23"/>
        <v/>
      </c>
      <c r="AK108" s="118"/>
      <c r="AL108" s="122"/>
      <c r="AM108" s="122"/>
      <c r="AN108" s="123" t="str">
        <f t="shared" si="27"/>
        <v/>
      </c>
      <c r="AO108" s="118"/>
      <c r="AP108" s="124" t="str">
        <f t="shared" si="28"/>
        <v/>
      </c>
      <c r="AQ108" s="124"/>
      <c r="AR108" s="120"/>
      <c r="AS108" s="120"/>
      <c r="AT108" s="120"/>
      <c r="AU108" s="125"/>
      <c r="AV108" s="118"/>
      <c r="AW108" s="118"/>
      <c r="AX108" s="126" t="str">
        <f t="shared" si="24"/>
        <v/>
      </c>
      <c r="AY108" s="127" t="str">
        <f t="shared" si="29"/>
        <v/>
      </c>
      <c r="AZ108" s="127" t="str">
        <f t="shared" si="30"/>
        <v/>
      </c>
    </row>
    <row r="109" spans="1:52" hidden="1">
      <c r="A109" s="112" t="str">
        <f t="shared" si="25"/>
        <v>משרד המדע הטכנולוגיה והחלל</v>
      </c>
      <c r="B109" s="113" t="str">
        <f t="shared" si="26"/>
        <v>most</v>
      </c>
      <c r="C109" s="114">
        <v>104</v>
      </c>
      <c r="D109" s="114" t="str">
        <f>IF(E109="","",IF(סימול="","לא הוגדר שם משרד",CONCATENATE(סימול,".DB.",COUNTIF($B$5:B108,$B109)+1)))</f>
        <v/>
      </c>
      <c r="E109" s="130"/>
      <c r="F109" s="138"/>
      <c r="G109" s="117"/>
      <c r="H109" s="118"/>
      <c r="I109" s="117"/>
      <c r="J109" s="119"/>
      <c r="K109" s="117"/>
      <c r="L109" s="118"/>
      <c r="M109" s="117"/>
      <c r="N109" s="118"/>
      <c r="O109" s="117"/>
      <c r="P109" s="118"/>
      <c r="Q109" s="118"/>
      <c r="R109" s="118"/>
      <c r="S109" s="117"/>
      <c r="T109" s="117"/>
      <c r="U109" s="118"/>
      <c r="V109" s="117"/>
      <c r="W109" s="118"/>
      <c r="X109" s="120"/>
      <c r="Y109" s="117"/>
      <c r="Z109" s="118"/>
      <c r="AA109" s="117"/>
      <c r="AB109" s="117"/>
      <c r="AC109" s="118"/>
      <c r="AD109" s="117" t="str">
        <f>IF(E109="","",IF(T109=פרמטרים!$T$6,פרמטרים!$V$8,פרמטרים!$V$3))</f>
        <v/>
      </c>
      <c r="AE109" s="118"/>
      <c r="AF109" s="121" t="str">
        <f>IF(E109="","",IF(AD109="הוחלט לא להנגיש",פרמטרים!$AF$7,IF(AD109="בוצע",פרמטרים!$AF$6,IF(OR('רשימת מאגרים'!O109=פרמטרים!$J$3,AND('רשימת מאגרים'!O109=פרמטרים!$J$4,'רשימת מאגרים'!M109&lt;&gt;"")),פרמטרים!$AF$3,IF(OR('רשימת מאגרים'!O109=פרמטרים!$J$4,AND('רשימת מאגרים'!O109=פרמטרים!$J$5,'רשימת מאגרים'!M109&lt;&gt;"")),פרמטרים!$AF$4,פרמטרים!$AF$5)))))</f>
        <v/>
      </c>
      <c r="AG109" s="118"/>
      <c r="AH109" s="121" t="str">
        <f>IF(E109="","",IF(AD109="הוחלט לא להנגיש",פרמטרים!$AF$7,IF(AD109="בוצע",פרמטרים!$AF$6,IF(T109=פרמטרים!$T$6,פרמטרים!$AF$7,IF(AB109=פרמטרים!$N$5,פרמטרים!$AF$3,IF(OR(AB109=פרמטרים!$N$4,T109=פרמטרים!$T$5),פרמטרים!$AF$4,פרמטרים!$AF$5))))))</f>
        <v/>
      </c>
      <c r="AI109" s="118"/>
      <c r="AJ109" s="121" t="str">
        <f t="shared" si="23"/>
        <v/>
      </c>
      <c r="AK109" s="118"/>
      <c r="AL109" s="122"/>
      <c r="AM109" s="122"/>
      <c r="AN109" s="123" t="str">
        <f t="shared" si="27"/>
        <v/>
      </c>
      <c r="AO109" s="118"/>
      <c r="AP109" s="124" t="str">
        <f t="shared" si="28"/>
        <v/>
      </c>
      <c r="AQ109" s="124"/>
      <c r="AR109" s="120"/>
      <c r="AS109" s="120"/>
      <c r="AT109" s="120"/>
      <c r="AU109" s="125"/>
      <c r="AV109" s="118"/>
      <c r="AW109" s="118"/>
      <c r="AX109" s="126" t="str">
        <f t="shared" si="24"/>
        <v/>
      </c>
      <c r="AY109" s="127" t="str">
        <f t="shared" si="29"/>
        <v/>
      </c>
      <c r="AZ109" s="127" t="str">
        <f t="shared" si="30"/>
        <v/>
      </c>
    </row>
    <row r="110" spans="1:52" hidden="1">
      <c r="A110" s="112" t="str">
        <f t="shared" si="25"/>
        <v>משרד המדע הטכנולוגיה והחלל</v>
      </c>
      <c r="B110" s="113" t="str">
        <f t="shared" si="26"/>
        <v>most</v>
      </c>
      <c r="C110" s="114">
        <v>105</v>
      </c>
      <c r="D110" s="114" t="str">
        <f>IF(E110="","",IF(סימול="","לא הוגדר שם משרד",CONCATENATE(סימול,".DB.",COUNTIF($B$5:B109,$B110)+1)))</f>
        <v/>
      </c>
      <c r="E110" s="130"/>
      <c r="F110" s="138"/>
      <c r="G110" s="117"/>
      <c r="H110" s="118"/>
      <c r="I110" s="117"/>
      <c r="J110" s="119"/>
      <c r="K110" s="117"/>
      <c r="L110" s="118"/>
      <c r="M110" s="117"/>
      <c r="N110" s="118"/>
      <c r="O110" s="117"/>
      <c r="P110" s="118"/>
      <c r="Q110" s="118"/>
      <c r="R110" s="118"/>
      <c r="S110" s="117"/>
      <c r="T110" s="117"/>
      <c r="U110" s="118"/>
      <c r="V110" s="117"/>
      <c r="W110" s="118"/>
      <c r="X110" s="120"/>
      <c r="Y110" s="117"/>
      <c r="Z110" s="118"/>
      <c r="AA110" s="117"/>
      <c r="AB110" s="117"/>
      <c r="AC110" s="118"/>
      <c r="AD110" s="117" t="str">
        <f>IF(E110="","",IF(T110=פרמטרים!$T$6,פרמטרים!$V$8,פרמטרים!$V$3))</f>
        <v/>
      </c>
      <c r="AE110" s="118"/>
      <c r="AF110" s="121" t="str">
        <f>IF(E110="","",IF(AD110="הוחלט לא להנגיש",פרמטרים!$AF$7,IF(AD110="בוצע",פרמטרים!$AF$6,IF(OR('רשימת מאגרים'!O110=פרמטרים!$J$3,AND('רשימת מאגרים'!O110=פרמטרים!$J$4,'רשימת מאגרים'!M110&lt;&gt;"")),פרמטרים!$AF$3,IF(OR('רשימת מאגרים'!O110=פרמטרים!$J$4,AND('רשימת מאגרים'!O110=פרמטרים!$J$5,'רשימת מאגרים'!M110&lt;&gt;"")),פרמטרים!$AF$4,פרמטרים!$AF$5)))))</f>
        <v/>
      </c>
      <c r="AG110" s="118"/>
      <c r="AH110" s="121" t="str">
        <f>IF(E110="","",IF(AD110="הוחלט לא להנגיש",פרמטרים!$AF$7,IF(AD110="בוצע",פרמטרים!$AF$6,IF(T110=פרמטרים!$T$6,פרמטרים!$AF$7,IF(AB110=פרמטרים!$N$5,פרמטרים!$AF$3,IF(OR(AB110=פרמטרים!$N$4,T110=פרמטרים!$T$5),פרמטרים!$AF$4,פרמטרים!$AF$5))))))</f>
        <v/>
      </c>
      <c r="AI110" s="118"/>
      <c r="AJ110" s="121" t="str">
        <f t="shared" si="23"/>
        <v/>
      </c>
      <c r="AK110" s="118"/>
      <c r="AL110" s="122"/>
      <c r="AM110" s="122"/>
      <c r="AN110" s="123" t="str">
        <f t="shared" si="27"/>
        <v/>
      </c>
      <c r="AO110" s="118"/>
      <c r="AP110" s="124" t="str">
        <f t="shared" si="28"/>
        <v/>
      </c>
      <c r="AQ110" s="124"/>
      <c r="AR110" s="120"/>
      <c r="AS110" s="120"/>
      <c r="AT110" s="120"/>
      <c r="AU110" s="125"/>
      <c r="AV110" s="118"/>
      <c r="AW110" s="118"/>
      <c r="AX110" s="126" t="str">
        <f t="shared" si="24"/>
        <v/>
      </c>
      <c r="AY110" s="127" t="str">
        <f t="shared" si="29"/>
        <v/>
      </c>
      <c r="AZ110" s="127" t="str">
        <f t="shared" si="30"/>
        <v/>
      </c>
    </row>
    <row r="111" spans="1:52" hidden="1">
      <c r="A111" s="112" t="str">
        <f t="shared" si="25"/>
        <v>משרד המדע הטכנולוגיה והחלל</v>
      </c>
      <c r="B111" s="113" t="str">
        <f t="shared" si="26"/>
        <v>most</v>
      </c>
      <c r="C111" s="114">
        <v>106</v>
      </c>
      <c r="D111" s="114" t="str">
        <f>IF(E111="","",IF(סימול="","לא הוגדר שם משרד",CONCATENATE(סימול,".DB.",COUNTIF($B$5:B110,$B111)+1)))</f>
        <v/>
      </c>
      <c r="E111" s="130"/>
      <c r="F111" s="138"/>
      <c r="G111" s="117"/>
      <c r="H111" s="118"/>
      <c r="I111" s="117"/>
      <c r="J111" s="119"/>
      <c r="K111" s="117"/>
      <c r="L111" s="118"/>
      <c r="M111" s="117"/>
      <c r="N111" s="118"/>
      <c r="O111" s="117"/>
      <c r="P111" s="118"/>
      <c r="Q111" s="118"/>
      <c r="R111" s="118"/>
      <c r="S111" s="117"/>
      <c r="T111" s="117"/>
      <c r="U111" s="118"/>
      <c r="V111" s="117"/>
      <c r="W111" s="118"/>
      <c r="X111" s="120"/>
      <c r="Y111" s="117"/>
      <c r="Z111" s="118"/>
      <c r="AA111" s="117"/>
      <c r="AB111" s="117"/>
      <c r="AC111" s="118"/>
      <c r="AD111" s="117" t="str">
        <f>IF(E111="","",IF(T111=פרמטרים!$T$6,פרמטרים!$V$8,פרמטרים!$V$3))</f>
        <v/>
      </c>
      <c r="AE111" s="118"/>
      <c r="AF111" s="121" t="str">
        <f>IF(E111="","",IF(AD111="הוחלט לא להנגיש",פרמטרים!$AF$7,IF(AD111="בוצע",פרמטרים!$AF$6,IF(OR('רשימת מאגרים'!O111=פרמטרים!$J$3,AND('רשימת מאגרים'!O111=פרמטרים!$J$4,'רשימת מאגרים'!M111&lt;&gt;"")),פרמטרים!$AF$3,IF(OR('רשימת מאגרים'!O111=פרמטרים!$J$4,AND('רשימת מאגרים'!O111=פרמטרים!$J$5,'רשימת מאגרים'!M111&lt;&gt;"")),פרמטרים!$AF$4,פרמטרים!$AF$5)))))</f>
        <v/>
      </c>
      <c r="AG111" s="118"/>
      <c r="AH111" s="121" t="str">
        <f>IF(E111="","",IF(AD111="הוחלט לא להנגיש",פרמטרים!$AF$7,IF(AD111="בוצע",פרמטרים!$AF$6,IF(T111=פרמטרים!$T$6,פרמטרים!$AF$7,IF(AB111=פרמטרים!$N$5,פרמטרים!$AF$3,IF(OR(AB111=פרמטרים!$N$4,T111=פרמטרים!$T$5),פרמטרים!$AF$4,פרמטרים!$AF$5))))))</f>
        <v/>
      </c>
      <c r="AI111" s="118"/>
      <c r="AJ111" s="121" t="str">
        <f t="shared" si="23"/>
        <v/>
      </c>
      <c r="AK111" s="118"/>
      <c r="AL111" s="122"/>
      <c r="AM111" s="122"/>
      <c r="AN111" s="123" t="str">
        <f t="shared" si="27"/>
        <v/>
      </c>
      <c r="AO111" s="118"/>
      <c r="AP111" s="124" t="str">
        <f t="shared" si="28"/>
        <v/>
      </c>
      <c r="AQ111" s="124"/>
      <c r="AR111" s="120"/>
      <c r="AS111" s="120"/>
      <c r="AT111" s="120"/>
      <c r="AU111" s="125"/>
      <c r="AV111" s="118"/>
      <c r="AW111" s="118"/>
      <c r="AX111" s="126" t="str">
        <f t="shared" si="24"/>
        <v/>
      </c>
      <c r="AY111" s="127" t="str">
        <f t="shared" si="29"/>
        <v/>
      </c>
      <c r="AZ111" s="127" t="str">
        <f t="shared" si="30"/>
        <v/>
      </c>
    </row>
    <row r="112" spans="1:52" hidden="1">
      <c r="A112" s="112" t="str">
        <f t="shared" si="25"/>
        <v>משרד המדע הטכנולוגיה והחלל</v>
      </c>
      <c r="B112" s="113" t="str">
        <f t="shared" si="26"/>
        <v>most</v>
      </c>
      <c r="C112" s="114">
        <v>107</v>
      </c>
      <c r="D112" s="114" t="str">
        <f>IF(E112="","",IF(סימול="","לא הוגדר שם משרד",CONCATENATE(סימול,".DB.",COUNTIF($B$5:B111,$B112)+1)))</f>
        <v/>
      </c>
      <c r="E112" s="130"/>
      <c r="F112" s="138"/>
      <c r="G112" s="117"/>
      <c r="H112" s="118"/>
      <c r="I112" s="117"/>
      <c r="J112" s="119"/>
      <c r="K112" s="117"/>
      <c r="L112" s="118"/>
      <c r="M112" s="117"/>
      <c r="N112" s="118"/>
      <c r="O112" s="117"/>
      <c r="P112" s="118"/>
      <c r="Q112" s="118"/>
      <c r="R112" s="118"/>
      <c r="S112" s="117"/>
      <c r="T112" s="117"/>
      <c r="U112" s="118"/>
      <c r="V112" s="117"/>
      <c r="W112" s="118"/>
      <c r="X112" s="120"/>
      <c r="Y112" s="117"/>
      <c r="Z112" s="118"/>
      <c r="AA112" s="117"/>
      <c r="AB112" s="117"/>
      <c r="AC112" s="118"/>
      <c r="AD112" s="117" t="str">
        <f>IF(E112="","",IF(T112=פרמטרים!$T$6,פרמטרים!$V$8,פרמטרים!$V$3))</f>
        <v/>
      </c>
      <c r="AE112" s="118"/>
      <c r="AF112" s="121" t="str">
        <f>IF(E112="","",IF(AD112="הוחלט לא להנגיש",פרמטרים!$AF$7,IF(AD112="בוצע",פרמטרים!$AF$6,IF(OR('רשימת מאגרים'!O112=פרמטרים!$J$3,AND('רשימת מאגרים'!O112=פרמטרים!$J$4,'רשימת מאגרים'!M112&lt;&gt;"")),פרמטרים!$AF$3,IF(OR('רשימת מאגרים'!O112=פרמטרים!$J$4,AND('רשימת מאגרים'!O112=פרמטרים!$J$5,'רשימת מאגרים'!M112&lt;&gt;"")),פרמטרים!$AF$4,פרמטרים!$AF$5)))))</f>
        <v/>
      </c>
      <c r="AG112" s="118"/>
      <c r="AH112" s="121" t="str">
        <f>IF(E112="","",IF(AD112="הוחלט לא להנגיש",פרמטרים!$AF$7,IF(AD112="בוצע",פרמטרים!$AF$6,IF(T112=פרמטרים!$T$6,פרמטרים!$AF$7,IF(AB112=פרמטרים!$N$5,פרמטרים!$AF$3,IF(OR(AB112=פרמטרים!$N$4,T112=פרמטרים!$T$5),פרמטרים!$AF$4,פרמטרים!$AF$5))))))</f>
        <v/>
      </c>
      <c r="AI112" s="118"/>
      <c r="AJ112" s="121" t="str">
        <f t="shared" si="23"/>
        <v/>
      </c>
      <c r="AK112" s="118"/>
      <c r="AL112" s="122"/>
      <c r="AM112" s="122"/>
      <c r="AN112" s="123" t="str">
        <f t="shared" si="27"/>
        <v/>
      </c>
      <c r="AO112" s="118"/>
      <c r="AP112" s="124" t="str">
        <f t="shared" si="28"/>
        <v/>
      </c>
      <c r="AQ112" s="124"/>
      <c r="AR112" s="120"/>
      <c r="AS112" s="120"/>
      <c r="AT112" s="120"/>
      <c r="AU112" s="125"/>
      <c r="AV112" s="118"/>
      <c r="AW112" s="118"/>
      <c r="AX112" s="126" t="str">
        <f t="shared" si="24"/>
        <v/>
      </c>
      <c r="AY112" s="127" t="str">
        <f t="shared" si="29"/>
        <v/>
      </c>
      <c r="AZ112" s="127" t="str">
        <f t="shared" si="30"/>
        <v/>
      </c>
    </row>
    <row r="113" spans="1:52" hidden="1">
      <c r="A113" s="112" t="str">
        <f t="shared" si="25"/>
        <v>משרד המדע הטכנולוגיה והחלל</v>
      </c>
      <c r="B113" s="113" t="str">
        <f t="shared" si="26"/>
        <v>most</v>
      </c>
      <c r="C113" s="114">
        <v>108</v>
      </c>
      <c r="D113" s="114" t="str">
        <f>IF(E113="","",IF(סימול="","לא הוגדר שם משרד",CONCATENATE(סימול,".DB.",COUNTIF($B$5:B112,$B113)+1)))</f>
        <v/>
      </c>
      <c r="E113" s="130"/>
      <c r="F113" s="138"/>
      <c r="G113" s="117"/>
      <c r="H113" s="118"/>
      <c r="I113" s="117"/>
      <c r="J113" s="119"/>
      <c r="K113" s="117"/>
      <c r="L113" s="118"/>
      <c r="M113" s="117"/>
      <c r="N113" s="118"/>
      <c r="O113" s="117"/>
      <c r="P113" s="118"/>
      <c r="Q113" s="118"/>
      <c r="R113" s="118"/>
      <c r="S113" s="117"/>
      <c r="T113" s="117"/>
      <c r="U113" s="118"/>
      <c r="V113" s="117"/>
      <c r="W113" s="118"/>
      <c r="X113" s="120"/>
      <c r="Y113" s="117"/>
      <c r="Z113" s="118"/>
      <c r="AA113" s="117"/>
      <c r="AB113" s="117"/>
      <c r="AC113" s="118"/>
      <c r="AD113" s="117" t="str">
        <f>IF(E113="","",IF(T113=פרמטרים!$T$6,פרמטרים!$V$8,פרמטרים!$V$3))</f>
        <v/>
      </c>
      <c r="AE113" s="118"/>
      <c r="AF113" s="121" t="str">
        <f>IF(E113="","",IF(AD113="הוחלט לא להנגיש",פרמטרים!$AF$7,IF(AD113="בוצע",פרמטרים!$AF$6,IF(OR('רשימת מאגרים'!O113=פרמטרים!$J$3,AND('רשימת מאגרים'!O113=פרמטרים!$J$4,'רשימת מאגרים'!M113&lt;&gt;"")),פרמטרים!$AF$3,IF(OR('רשימת מאגרים'!O113=פרמטרים!$J$4,AND('רשימת מאגרים'!O113=פרמטרים!$J$5,'רשימת מאגרים'!M113&lt;&gt;"")),פרמטרים!$AF$4,פרמטרים!$AF$5)))))</f>
        <v/>
      </c>
      <c r="AG113" s="118"/>
      <c r="AH113" s="121" t="str">
        <f>IF(E113="","",IF(AD113="הוחלט לא להנגיש",פרמטרים!$AF$7,IF(AD113="בוצע",פרמטרים!$AF$6,IF(T113=פרמטרים!$T$6,פרמטרים!$AF$7,IF(AB113=פרמטרים!$N$5,פרמטרים!$AF$3,IF(OR(AB113=פרמטרים!$N$4,T113=פרמטרים!$T$5),פרמטרים!$AF$4,פרמטרים!$AF$5))))))</f>
        <v/>
      </c>
      <c r="AI113" s="118"/>
      <c r="AJ113" s="121" t="str">
        <f t="shared" si="23"/>
        <v/>
      </c>
      <c r="AK113" s="118"/>
      <c r="AL113" s="122"/>
      <c r="AM113" s="122"/>
      <c r="AN113" s="123" t="str">
        <f t="shared" si="27"/>
        <v/>
      </c>
      <c r="AO113" s="118"/>
      <c r="AP113" s="124" t="str">
        <f t="shared" si="28"/>
        <v/>
      </c>
      <c r="AQ113" s="124"/>
      <c r="AR113" s="120"/>
      <c r="AS113" s="120"/>
      <c r="AT113" s="120"/>
      <c r="AU113" s="125"/>
      <c r="AV113" s="118"/>
      <c r="AW113" s="118"/>
      <c r="AX113" s="126" t="str">
        <f t="shared" si="24"/>
        <v/>
      </c>
      <c r="AY113" s="127" t="str">
        <f t="shared" si="29"/>
        <v/>
      </c>
      <c r="AZ113" s="127" t="str">
        <f t="shared" si="30"/>
        <v/>
      </c>
    </row>
    <row r="114" spans="1:52" hidden="1">
      <c r="A114" s="112" t="str">
        <f t="shared" si="25"/>
        <v>משרד המדע הטכנולוגיה והחלל</v>
      </c>
      <c r="B114" s="113" t="str">
        <f t="shared" si="26"/>
        <v>most</v>
      </c>
      <c r="C114" s="114">
        <v>109</v>
      </c>
      <c r="D114" s="114" t="str">
        <f>IF(E114="","",IF(סימול="","לא הוגדר שם משרד",CONCATENATE(סימול,".DB.",COUNTIF($B$5:B113,$B114)+1)))</f>
        <v/>
      </c>
      <c r="E114" s="130"/>
      <c r="F114" s="138"/>
      <c r="G114" s="117"/>
      <c r="H114" s="118"/>
      <c r="I114" s="117"/>
      <c r="J114" s="119"/>
      <c r="K114" s="117"/>
      <c r="L114" s="118"/>
      <c r="M114" s="117"/>
      <c r="N114" s="118"/>
      <c r="O114" s="117"/>
      <c r="P114" s="118"/>
      <c r="Q114" s="118"/>
      <c r="R114" s="118"/>
      <c r="S114" s="117"/>
      <c r="T114" s="117"/>
      <c r="U114" s="118"/>
      <c r="V114" s="117"/>
      <c r="W114" s="118"/>
      <c r="X114" s="120"/>
      <c r="Y114" s="117"/>
      <c r="Z114" s="118"/>
      <c r="AA114" s="117"/>
      <c r="AB114" s="117"/>
      <c r="AC114" s="118"/>
      <c r="AD114" s="117" t="str">
        <f>IF(E114="","",IF(T114=פרמטרים!$T$6,פרמטרים!$V$8,פרמטרים!$V$3))</f>
        <v/>
      </c>
      <c r="AE114" s="118"/>
      <c r="AF114" s="121" t="str">
        <f>IF(E114="","",IF(AD114="הוחלט לא להנגיש",פרמטרים!$AF$7,IF(AD114="בוצע",פרמטרים!$AF$6,IF(OR('רשימת מאגרים'!O114=פרמטרים!$J$3,AND('רשימת מאגרים'!O114=פרמטרים!$J$4,'רשימת מאגרים'!M114&lt;&gt;"")),פרמטרים!$AF$3,IF(OR('רשימת מאגרים'!O114=פרמטרים!$J$4,AND('רשימת מאגרים'!O114=פרמטרים!$J$5,'רשימת מאגרים'!M114&lt;&gt;"")),פרמטרים!$AF$4,פרמטרים!$AF$5)))))</f>
        <v/>
      </c>
      <c r="AG114" s="118"/>
      <c r="AH114" s="121" t="str">
        <f>IF(E114="","",IF(AD114="הוחלט לא להנגיש",פרמטרים!$AF$7,IF(AD114="בוצע",פרמטרים!$AF$6,IF(T114=פרמטרים!$T$6,פרמטרים!$AF$7,IF(AB114=פרמטרים!$N$5,פרמטרים!$AF$3,IF(OR(AB114=פרמטרים!$N$4,T114=פרמטרים!$T$5),פרמטרים!$AF$4,פרמטרים!$AF$5))))))</f>
        <v/>
      </c>
      <c r="AI114" s="118"/>
      <c r="AJ114" s="121" t="str">
        <f t="shared" si="23"/>
        <v/>
      </c>
      <c r="AK114" s="118"/>
      <c r="AL114" s="122"/>
      <c r="AM114" s="122"/>
      <c r="AN114" s="123" t="str">
        <f t="shared" si="27"/>
        <v/>
      </c>
      <c r="AO114" s="118"/>
      <c r="AP114" s="124" t="str">
        <f t="shared" si="28"/>
        <v/>
      </c>
      <c r="AQ114" s="124"/>
      <c r="AR114" s="120"/>
      <c r="AS114" s="120"/>
      <c r="AT114" s="120"/>
      <c r="AU114" s="125"/>
      <c r="AV114" s="118"/>
      <c r="AW114" s="118"/>
      <c r="AX114" s="126" t="str">
        <f t="shared" si="24"/>
        <v/>
      </c>
      <c r="AY114" s="127" t="str">
        <f t="shared" si="29"/>
        <v/>
      </c>
      <c r="AZ114" s="127" t="str">
        <f t="shared" si="30"/>
        <v/>
      </c>
    </row>
    <row r="115" spans="1:52" hidden="1">
      <c r="A115" s="112" t="str">
        <f t="shared" si="25"/>
        <v>משרד המדע הטכנולוגיה והחלל</v>
      </c>
      <c r="B115" s="113" t="str">
        <f t="shared" si="26"/>
        <v>most</v>
      </c>
      <c r="C115" s="114">
        <v>110</v>
      </c>
      <c r="D115" s="114" t="str">
        <f>IF(E115="","",IF(סימול="","לא הוגדר שם משרד",CONCATENATE(סימול,".DB.",COUNTIF($B$5:B114,$B115)+1)))</f>
        <v/>
      </c>
      <c r="E115" s="130"/>
      <c r="F115" s="138"/>
      <c r="G115" s="117"/>
      <c r="H115" s="118"/>
      <c r="I115" s="117"/>
      <c r="J115" s="119"/>
      <c r="K115" s="117"/>
      <c r="L115" s="118"/>
      <c r="M115" s="117"/>
      <c r="N115" s="118"/>
      <c r="O115" s="117"/>
      <c r="P115" s="118"/>
      <c r="Q115" s="118"/>
      <c r="R115" s="118"/>
      <c r="S115" s="117"/>
      <c r="T115" s="117"/>
      <c r="U115" s="118"/>
      <c r="V115" s="117"/>
      <c r="W115" s="118"/>
      <c r="X115" s="120"/>
      <c r="Y115" s="117"/>
      <c r="Z115" s="118"/>
      <c r="AA115" s="117"/>
      <c r="AB115" s="117"/>
      <c r="AC115" s="118"/>
      <c r="AD115" s="117" t="str">
        <f>IF(E115="","",IF(T115=פרמטרים!$T$6,פרמטרים!$V$8,פרמטרים!$V$3))</f>
        <v/>
      </c>
      <c r="AE115" s="118"/>
      <c r="AF115" s="121" t="str">
        <f>IF(E115="","",IF(AD115="הוחלט לא להנגיש",פרמטרים!$AF$7,IF(AD115="בוצע",פרמטרים!$AF$6,IF(OR('רשימת מאגרים'!O115=פרמטרים!$J$3,AND('רשימת מאגרים'!O115=פרמטרים!$J$4,'רשימת מאגרים'!M115&lt;&gt;"")),פרמטרים!$AF$3,IF(OR('רשימת מאגרים'!O115=פרמטרים!$J$4,AND('רשימת מאגרים'!O115=פרמטרים!$J$5,'רשימת מאגרים'!M115&lt;&gt;"")),פרמטרים!$AF$4,פרמטרים!$AF$5)))))</f>
        <v/>
      </c>
      <c r="AG115" s="118"/>
      <c r="AH115" s="121" t="str">
        <f>IF(E115="","",IF(AD115="הוחלט לא להנגיש",פרמטרים!$AF$7,IF(AD115="בוצע",פרמטרים!$AF$6,IF(T115=פרמטרים!$T$6,פרמטרים!$AF$7,IF(AB115=פרמטרים!$N$5,פרמטרים!$AF$3,IF(OR(AB115=פרמטרים!$N$4,T115=פרמטרים!$T$5),פרמטרים!$AF$4,פרמטרים!$AF$5))))))</f>
        <v/>
      </c>
      <c r="AI115" s="118"/>
      <c r="AJ115" s="121" t="str">
        <f t="shared" si="23"/>
        <v/>
      </c>
      <c r="AK115" s="118"/>
      <c r="AL115" s="122"/>
      <c r="AM115" s="122"/>
      <c r="AN115" s="123" t="str">
        <f t="shared" si="27"/>
        <v/>
      </c>
      <c r="AO115" s="118"/>
      <c r="AP115" s="124" t="str">
        <f t="shared" si="28"/>
        <v/>
      </c>
      <c r="AQ115" s="124"/>
      <c r="AR115" s="120"/>
      <c r="AS115" s="120"/>
      <c r="AT115" s="120"/>
      <c r="AU115" s="125"/>
      <c r="AV115" s="118"/>
      <c r="AW115" s="118"/>
      <c r="AX115" s="126" t="str">
        <f t="shared" si="24"/>
        <v/>
      </c>
      <c r="AY115" s="127" t="str">
        <f t="shared" si="29"/>
        <v/>
      </c>
      <c r="AZ115" s="127" t="str">
        <f t="shared" si="30"/>
        <v/>
      </c>
    </row>
    <row r="116" spans="1:52" hidden="1">
      <c r="A116" s="112" t="str">
        <f t="shared" si="25"/>
        <v>משרד המדע הטכנולוגיה והחלל</v>
      </c>
      <c r="B116" s="113" t="str">
        <f t="shared" si="26"/>
        <v>most</v>
      </c>
      <c r="C116" s="114">
        <v>111</v>
      </c>
      <c r="D116" s="114" t="str">
        <f>IF(E116="","",IF(סימול="","לא הוגדר שם משרד",CONCATENATE(סימול,".DB.",COUNTIF($B$5:B115,$B116)+1)))</f>
        <v/>
      </c>
      <c r="E116" s="130"/>
      <c r="F116" s="138"/>
      <c r="G116" s="117"/>
      <c r="H116" s="118"/>
      <c r="I116" s="117"/>
      <c r="J116" s="119"/>
      <c r="K116" s="117"/>
      <c r="L116" s="118"/>
      <c r="M116" s="117"/>
      <c r="N116" s="118"/>
      <c r="O116" s="117"/>
      <c r="P116" s="118"/>
      <c r="Q116" s="118"/>
      <c r="R116" s="118"/>
      <c r="S116" s="117"/>
      <c r="T116" s="117"/>
      <c r="U116" s="118"/>
      <c r="V116" s="117"/>
      <c r="W116" s="118"/>
      <c r="X116" s="120"/>
      <c r="Y116" s="117"/>
      <c r="Z116" s="118"/>
      <c r="AA116" s="117"/>
      <c r="AB116" s="117"/>
      <c r="AC116" s="118"/>
      <c r="AD116" s="117" t="str">
        <f>IF(E116="","",IF(T116=פרמטרים!$T$6,פרמטרים!$V$8,פרמטרים!$V$3))</f>
        <v/>
      </c>
      <c r="AE116" s="118"/>
      <c r="AF116" s="121" t="str">
        <f>IF(E116="","",IF(AD116="הוחלט לא להנגיש",פרמטרים!$AF$7,IF(AD116="בוצע",פרמטרים!$AF$6,IF(OR('רשימת מאגרים'!O116=פרמטרים!$J$3,AND('רשימת מאגרים'!O116=פרמטרים!$J$4,'רשימת מאגרים'!M116&lt;&gt;"")),פרמטרים!$AF$3,IF(OR('רשימת מאגרים'!O116=פרמטרים!$J$4,AND('רשימת מאגרים'!O116=פרמטרים!$J$5,'רשימת מאגרים'!M116&lt;&gt;"")),פרמטרים!$AF$4,פרמטרים!$AF$5)))))</f>
        <v/>
      </c>
      <c r="AG116" s="118"/>
      <c r="AH116" s="121" t="str">
        <f>IF(E116="","",IF(AD116="הוחלט לא להנגיש",פרמטרים!$AF$7,IF(AD116="בוצע",פרמטרים!$AF$6,IF(T116=פרמטרים!$T$6,פרמטרים!$AF$7,IF(AB116=פרמטרים!$N$5,פרמטרים!$AF$3,IF(OR(AB116=פרמטרים!$N$4,T116=פרמטרים!$T$5),פרמטרים!$AF$4,פרמטרים!$AF$5))))))</f>
        <v/>
      </c>
      <c r="AI116" s="118"/>
      <c r="AJ116" s="121" t="str">
        <f t="shared" si="23"/>
        <v/>
      </c>
      <c r="AK116" s="118"/>
      <c r="AL116" s="122"/>
      <c r="AM116" s="122"/>
      <c r="AN116" s="123" t="str">
        <f t="shared" si="27"/>
        <v/>
      </c>
      <c r="AO116" s="118"/>
      <c r="AP116" s="124" t="str">
        <f t="shared" si="28"/>
        <v/>
      </c>
      <c r="AQ116" s="124"/>
      <c r="AR116" s="120"/>
      <c r="AS116" s="120"/>
      <c r="AT116" s="120"/>
      <c r="AU116" s="125"/>
      <c r="AV116" s="118"/>
      <c r="AW116" s="118"/>
      <c r="AX116" s="126" t="str">
        <f t="shared" si="24"/>
        <v/>
      </c>
      <c r="AY116" s="127" t="str">
        <f t="shared" si="29"/>
        <v/>
      </c>
      <c r="AZ116" s="127" t="str">
        <f t="shared" si="30"/>
        <v/>
      </c>
    </row>
    <row r="117" spans="1:52" hidden="1">
      <c r="A117" s="112" t="str">
        <f t="shared" si="25"/>
        <v>משרד המדע הטכנולוגיה והחלל</v>
      </c>
      <c r="B117" s="113" t="str">
        <f t="shared" si="26"/>
        <v>most</v>
      </c>
      <c r="C117" s="114">
        <v>112</v>
      </c>
      <c r="D117" s="114" t="str">
        <f>IF(E117="","",IF(סימול="","לא הוגדר שם משרד",CONCATENATE(סימול,".DB.",COUNTIF($B$5:B116,$B117)+1)))</f>
        <v/>
      </c>
      <c r="E117" s="130"/>
      <c r="F117" s="138"/>
      <c r="G117" s="117"/>
      <c r="H117" s="118"/>
      <c r="I117" s="117"/>
      <c r="J117" s="119"/>
      <c r="K117" s="117"/>
      <c r="L117" s="118"/>
      <c r="M117" s="117"/>
      <c r="N117" s="118"/>
      <c r="O117" s="117"/>
      <c r="P117" s="118"/>
      <c r="Q117" s="118"/>
      <c r="R117" s="118"/>
      <c r="S117" s="117"/>
      <c r="T117" s="117"/>
      <c r="U117" s="118"/>
      <c r="V117" s="117"/>
      <c r="W117" s="118"/>
      <c r="X117" s="120"/>
      <c r="Y117" s="117"/>
      <c r="Z117" s="118"/>
      <c r="AA117" s="117"/>
      <c r="AB117" s="117"/>
      <c r="AC117" s="118"/>
      <c r="AD117" s="117" t="str">
        <f>IF(E117="","",IF(T117=פרמטרים!$T$6,פרמטרים!$V$8,פרמטרים!$V$3))</f>
        <v/>
      </c>
      <c r="AE117" s="118"/>
      <c r="AF117" s="121" t="str">
        <f>IF(E117="","",IF(AD117="הוחלט לא להנגיש",פרמטרים!$AF$7,IF(AD117="בוצע",פרמטרים!$AF$6,IF(OR('רשימת מאגרים'!O117=פרמטרים!$J$3,AND('רשימת מאגרים'!O117=פרמטרים!$J$4,'רשימת מאגרים'!M117&lt;&gt;"")),פרמטרים!$AF$3,IF(OR('רשימת מאגרים'!O117=פרמטרים!$J$4,AND('רשימת מאגרים'!O117=פרמטרים!$J$5,'רשימת מאגרים'!M117&lt;&gt;"")),פרמטרים!$AF$4,פרמטרים!$AF$5)))))</f>
        <v/>
      </c>
      <c r="AG117" s="118"/>
      <c r="AH117" s="121" t="str">
        <f>IF(E117="","",IF(AD117="הוחלט לא להנגיש",פרמטרים!$AF$7,IF(AD117="בוצע",פרמטרים!$AF$6,IF(T117=פרמטרים!$T$6,פרמטרים!$AF$7,IF(AB117=פרמטרים!$N$5,פרמטרים!$AF$3,IF(OR(AB117=פרמטרים!$N$4,T117=פרמטרים!$T$5),פרמטרים!$AF$4,פרמטרים!$AF$5))))))</f>
        <v/>
      </c>
      <c r="AI117" s="118"/>
      <c r="AJ117" s="121" t="str">
        <f t="shared" si="23"/>
        <v/>
      </c>
      <c r="AK117" s="118"/>
      <c r="AL117" s="122"/>
      <c r="AM117" s="122"/>
      <c r="AN117" s="123" t="str">
        <f t="shared" si="27"/>
        <v/>
      </c>
      <c r="AO117" s="118"/>
      <c r="AP117" s="124" t="str">
        <f t="shared" si="28"/>
        <v/>
      </c>
      <c r="AQ117" s="124"/>
      <c r="AR117" s="120"/>
      <c r="AS117" s="120"/>
      <c r="AT117" s="120"/>
      <c r="AU117" s="125"/>
      <c r="AV117" s="118"/>
      <c r="AW117" s="118"/>
      <c r="AX117" s="126" t="str">
        <f t="shared" ref="AX117:AX148" si="31">IF(E117="","","כן")</f>
        <v/>
      </c>
      <c r="AY117" s="127" t="str">
        <f t="shared" si="29"/>
        <v/>
      </c>
      <c r="AZ117" s="127" t="str">
        <f t="shared" si="30"/>
        <v/>
      </c>
    </row>
    <row r="118" spans="1:52" hidden="1">
      <c r="A118" s="112" t="str">
        <f t="shared" si="25"/>
        <v>משרד המדע הטכנולוגיה והחלל</v>
      </c>
      <c r="B118" s="113" t="str">
        <f t="shared" si="26"/>
        <v>most</v>
      </c>
      <c r="C118" s="114">
        <v>113</v>
      </c>
      <c r="D118" s="114" t="str">
        <f>IF(E118="","",IF(סימול="","לא הוגדר שם משרד",CONCATENATE(סימול,".DB.",COUNTIF($B$5:B117,$B118)+1)))</f>
        <v/>
      </c>
      <c r="E118" s="130"/>
      <c r="F118" s="138"/>
      <c r="G118" s="117"/>
      <c r="H118" s="118"/>
      <c r="I118" s="117"/>
      <c r="J118" s="119"/>
      <c r="K118" s="117"/>
      <c r="L118" s="118"/>
      <c r="M118" s="117"/>
      <c r="N118" s="118"/>
      <c r="O118" s="117"/>
      <c r="P118" s="118"/>
      <c r="Q118" s="118"/>
      <c r="R118" s="118"/>
      <c r="S118" s="117"/>
      <c r="T118" s="117"/>
      <c r="U118" s="118"/>
      <c r="V118" s="117"/>
      <c r="W118" s="118"/>
      <c r="X118" s="120"/>
      <c r="Y118" s="117"/>
      <c r="Z118" s="118"/>
      <c r="AA118" s="117"/>
      <c r="AB118" s="117"/>
      <c r="AC118" s="118"/>
      <c r="AD118" s="117" t="str">
        <f>IF(E118="","",IF(T118=פרמטרים!$T$6,פרמטרים!$V$8,פרמטרים!$V$3))</f>
        <v/>
      </c>
      <c r="AE118" s="118"/>
      <c r="AF118" s="121" t="str">
        <f>IF(E118="","",IF(AD118="הוחלט לא להנגיש",פרמטרים!$AF$7,IF(AD118="בוצע",פרמטרים!$AF$6,IF(OR('רשימת מאגרים'!O118=פרמטרים!$J$3,AND('רשימת מאגרים'!O118=פרמטרים!$J$4,'רשימת מאגרים'!M118&lt;&gt;"")),פרמטרים!$AF$3,IF(OR('רשימת מאגרים'!O118=פרמטרים!$J$4,AND('רשימת מאגרים'!O118=פרמטרים!$J$5,'רשימת מאגרים'!M118&lt;&gt;"")),פרמטרים!$AF$4,פרמטרים!$AF$5)))))</f>
        <v/>
      </c>
      <c r="AG118" s="118"/>
      <c r="AH118" s="121" t="str">
        <f>IF(E118="","",IF(AD118="הוחלט לא להנגיש",פרמטרים!$AF$7,IF(AD118="בוצע",פרמטרים!$AF$6,IF(T118=פרמטרים!$T$6,פרמטרים!$AF$7,IF(AB118=פרמטרים!$N$5,פרמטרים!$AF$3,IF(OR(AB118=פרמטרים!$N$4,T118=פרמטרים!$T$5),פרמטרים!$AF$4,פרמטרים!$AF$5))))))</f>
        <v/>
      </c>
      <c r="AI118" s="118"/>
      <c r="AJ118" s="121" t="str">
        <f t="shared" si="23"/>
        <v/>
      </c>
      <c r="AK118" s="118"/>
      <c r="AL118" s="122"/>
      <c r="AM118" s="122"/>
      <c r="AN118" s="123" t="str">
        <f t="shared" si="27"/>
        <v/>
      </c>
      <c r="AO118" s="118"/>
      <c r="AP118" s="124" t="str">
        <f t="shared" si="28"/>
        <v/>
      </c>
      <c r="AQ118" s="124"/>
      <c r="AR118" s="120"/>
      <c r="AS118" s="120"/>
      <c r="AT118" s="120"/>
      <c r="AU118" s="125"/>
      <c r="AV118" s="118"/>
      <c r="AW118" s="118"/>
      <c r="AX118" s="126" t="str">
        <f t="shared" si="31"/>
        <v/>
      </c>
      <c r="AY118" s="127" t="str">
        <f t="shared" si="29"/>
        <v/>
      </c>
      <c r="AZ118" s="127" t="str">
        <f t="shared" si="30"/>
        <v/>
      </c>
    </row>
    <row r="119" spans="1:52" hidden="1">
      <c r="A119" s="112" t="str">
        <f t="shared" si="25"/>
        <v>משרד המדע הטכנולוגיה והחלל</v>
      </c>
      <c r="B119" s="113" t="str">
        <f t="shared" si="26"/>
        <v>most</v>
      </c>
      <c r="C119" s="114">
        <v>114</v>
      </c>
      <c r="D119" s="114" t="str">
        <f>IF(E119="","",IF(סימול="","לא הוגדר שם משרד",CONCATENATE(סימול,".DB.",COUNTIF($B$5:B118,$B119)+1)))</f>
        <v/>
      </c>
      <c r="E119" s="130"/>
      <c r="F119" s="138"/>
      <c r="G119" s="117"/>
      <c r="H119" s="118"/>
      <c r="I119" s="117"/>
      <c r="J119" s="119"/>
      <c r="K119" s="117"/>
      <c r="L119" s="118"/>
      <c r="M119" s="117"/>
      <c r="N119" s="118"/>
      <c r="O119" s="117"/>
      <c r="P119" s="118"/>
      <c r="Q119" s="118"/>
      <c r="R119" s="118"/>
      <c r="S119" s="117"/>
      <c r="T119" s="117"/>
      <c r="U119" s="118"/>
      <c r="V119" s="117"/>
      <c r="W119" s="118"/>
      <c r="X119" s="120"/>
      <c r="Y119" s="117"/>
      <c r="Z119" s="118"/>
      <c r="AA119" s="117"/>
      <c r="AB119" s="117"/>
      <c r="AC119" s="118"/>
      <c r="AD119" s="117" t="str">
        <f>IF(E119="","",IF(T119=פרמטרים!$T$6,פרמטרים!$V$8,פרמטרים!$V$3))</f>
        <v/>
      </c>
      <c r="AE119" s="118"/>
      <c r="AF119" s="121" t="str">
        <f>IF(E119="","",IF(AD119="הוחלט לא להנגיש",פרמטרים!$AF$7,IF(AD119="בוצע",פרמטרים!$AF$6,IF(OR('רשימת מאגרים'!O119=פרמטרים!$J$3,AND('רשימת מאגרים'!O119=פרמטרים!$J$4,'רשימת מאגרים'!M119&lt;&gt;"")),פרמטרים!$AF$3,IF(OR('רשימת מאגרים'!O119=פרמטרים!$J$4,AND('רשימת מאגרים'!O119=פרמטרים!$J$5,'רשימת מאגרים'!M119&lt;&gt;"")),פרמטרים!$AF$4,פרמטרים!$AF$5)))))</f>
        <v/>
      </c>
      <c r="AG119" s="118"/>
      <c r="AH119" s="121" t="str">
        <f>IF(E119="","",IF(AD119="הוחלט לא להנגיש",פרמטרים!$AF$7,IF(AD119="בוצע",פרמטרים!$AF$6,IF(T119=פרמטרים!$T$6,פרמטרים!$AF$7,IF(AB119=פרמטרים!$N$5,פרמטרים!$AF$3,IF(OR(AB119=פרמטרים!$N$4,T119=פרמטרים!$T$5),פרמטרים!$AF$4,פרמטרים!$AF$5))))))</f>
        <v/>
      </c>
      <c r="AI119" s="118"/>
      <c r="AJ119" s="121" t="str">
        <f t="shared" si="23"/>
        <v/>
      </c>
      <c r="AK119" s="118"/>
      <c r="AL119" s="122"/>
      <c r="AM119" s="122"/>
      <c r="AN119" s="123" t="str">
        <f t="shared" si="27"/>
        <v/>
      </c>
      <c r="AO119" s="118"/>
      <c r="AP119" s="124" t="str">
        <f t="shared" si="28"/>
        <v/>
      </c>
      <c r="AQ119" s="124"/>
      <c r="AR119" s="120"/>
      <c r="AS119" s="120"/>
      <c r="AT119" s="120"/>
      <c r="AU119" s="125"/>
      <c r="AV119" s="118"/>
      <c r="AW119" s="118"/>
      <c r="AX119" s="126" t="str">
        <f t="shared" si="31"/>
        <v/>
      </c>
      <c r="AY119" s="127" t="str">
        <f t="shared" si="29"/>
        <v/>
      </c>
      <c r="AZ119" s="127" t="str">
        <f t="shared" si="30"/>
        <v/>
      </c>
    </row>
    <row r="120" spans="1:52" hidden="1">
      <c r="A120" s="112" t="str">
        <f t="shared" si="25"/>
        <v>משרד המדע הטכנולוגיה והחלל</v>
      </c>
      <c r="B120" s="113" t="str">
        <f t="shared" si="26"/>
        <v>most</v>
      </c>
      <c r="C120" s="114">
        <v>115</v>
      </c>
      <c r="D120" s="114" t="str">
        <f>IF(E120="","",IF(סימול="","לא הוגדר שם משרד",CONCATENATE(סימול,".DB.",COUNTIF($B$5:B119,$B120)+1)))</f>
        <v/>
      </c>
      <c r="E120" s="130"/>
      <c r="F120" s="138"/>
      <c r="G120" s="117"/>
      <c r="H120" s="118"/>
      <c r="I120" s="117"/>
      <c r="J120" s="119"/>
      <c r="K120" s="117"/>
      <c r="L120" s="118"/>
      <c r="M120" s="117"/>
      <c r="N120" s="118"/>
      <c r="O120" s="117"/>
      <c r="P120" s="118"/>
      <c r="Q120" s="118"/>
      <c r="R120" s="118"/>
      <c r="S120" s="117"/>
      <c r="T120" s="117"/>
      <c r="U120" s="118"/>
      <c r="V120" s="117"/>
      <c r="W120" s="118"/>
      <c r="X120" s="120"/>
      <c r="Y120" s="117"/>
      <c r="Z120" s="118"/>
      <c r="AA120" s="117"/>
      <c r="AB120" s="117"/>
      <c r="AC120" s="118"/>
      <c r="AD120" s="117" t="str">
        <f>IF(E120="","",IF(T120=פרמטרים!$T$6,פרמטרים!$V$8,פרמטרים!$V$3))</f>
        <v/>
      </c>
      <c r="AE120" s="118"/>
      <c r="AF120" s="121" t="str">
        <f>IF(E120="","",IF(AD120="הוחלט לא להנגיש",פרמטרים!$AF$7,IF(AD120="בוצע",פרמטרים!$AF$6,IF(OR('רשימת מאגרים'!O120=פרמטרים!$J$3,AND('רשימת מאגרים'!O120=פרמטרים!$J$4,'רשימת מאגרים'!M120&lt;&gt;"")),פרמטרים!$AF$3,IF(OR('רשימת מאגרים'!O120=פרמטרים!$J$4,AND('רשימת מאגרים'!O120=פרמטרים!$J$5,'רשימת מאגרים'!M120&lt;&gt;"")),פרמטרים!$AF$4,פרמטרים!$AF$5)))))</f>
        <v/>
      </c>
      <c r="AG120" s="118"/>
      <c r="AH120" s="121" t="str">
        <f>IF(E120="","",IF(AD120="הוחלט לא להנגיש",פרמטרים!$AF$7,IF(AD120="בוצע",פרמטרים!$AF$6,IF(T120=פרמטרים!$T$6,פרמטרים!$AF$7,IF(AB120=פרמטרים!$N$5,פרמטרים!$AF$3,IF(OR(AB120=פרמטרים!$N$4,T120=פרמטרים!$T$5),פרמטרים!$AF$4,פרמטרים!$AF$5))))))</f>
        <v/>
      </c>
      <c r="AI120" s="118"/>
      <c r="AJ120" s="121" t="str">
        <f t="shared" si="23"/>
        <v/>
      </c>
      <c r="AK120" s="118"/>
      <c r="AL120" s="122"/>
      <c r="AM120" s="122"/>
      <c r="AN120" s="123" t="str">
        <f t="shared" si="27"/>
        <v/>
      </c>
      <c r="AO120" s="118"/>
      <c r="AP120" s="124" t="str">
        <f t="shared" si="28"/>
        <v/>
      </c>
      <c r="AQ120" s="124"/>
      <c r="AR120" s="120"/>
      <c r="AS120" s="120"/>
      <c r="AT120" s="120"/>
      <c r="AU120" s="125"/>
      <c r="AV120" s="118"/>
      <c r="AW120" s="118"/>
      <c r="AX120" s="126" t="str">
        <f t="shared" si="31"/>
        <v/>
      </c>
      <c r="AY120" s="127" t="str">
        <f t="shared" si="29"/>
        <v/>
      </c>
      <c r="AZ120" s="127" t="str">
        <f t="shared" si="30"/>
        <v/>
      </c>
    </row>
    <row r="121" spans="1:52" hidden="1">
      <c r="A121" s="112" t="str">
        <f t="shared" si="25"/>
        <v>משרד המדע הטכנולוגיה והחלל</v>
      </c>
      <c r="B121" s="113" t="str">
        <f t="shared" si="26"/>
        <v>most</v>
      </c>
      <c r="C121" s="114">
        <v>116</v>
      </c>
      <c r="D121" s="114" t="str">
        <f>IF(E121="","",IF(סימול="","לא הוגדר שם משרד",CONCATENATE(סימול,".DB.",COUNTIF($B$5:B120,$B121)+1)))</f>
        <v/>
      </c>
      <c r="E121" s="130"/>
      <c r="F121" s="138"/>
      <c r="G121" s="117"/>
      <c r="H121" s="118"/>
      <c r="I121" s="117"/>
      <c r="J121" s="119"/>
      <c r="K121" s="117"/>
      <c r="L121" s="118"/>
      <c r="M121" s="117"/>
      <c r="N121" s="118"/>
      <c r="O121" s="117"/>
      <c r="P121" s="118"/>
      <c r="Q121" s="118"/>
      <c r="R121" s="118"/>
      <c r="S121" s="117"/>
      <c r="T121" s="117"/>
      <c r="U121" s="118"/>
      <c r="V121" s="117"/>
      <c r="W121" s="118"/>
      <c r="X121" s="120"/>
      <c r="Y121" s="117"/>
      <c r="Z121" s="118"/>
      <c r="AA121" s="117"/>
      <c r="AB121" s="117"/>
      <c r="AC121" s="118"/>
      <c r="AD121" s="117" t="str">
        <f>IF(E121="","",IF(T121=פרמטרים!$T$6,פרמטרים!$V$8,פרמטרים!$V$3))</f>
        <v/>
      </c>
      <c r="AE121" s="118"/>
      <c r="AF121" s="121" t="str">
        <f>IF(E121="","",IF(AD121="הוחלט לא להנגיש",פרמטרים!$AF$7,IF(AD121="בוצע",פרמטרים!$AF$6,IF(OR('רשימת מאגרים'!O121=פרמטרים!$J$3,AND('רשימת מאגרים'!O121=פרמטרים!$J$4,'רשימת מאגרים'!M121&lt;&gt;"")),פרמטרים!$AF$3,IF(OR('רשימת מאגרים'!O121=פרמטרים!$J$4,AND('רשימת מאגרים'!O121=פרמטרים!$J$5,'רשימת מאגרים'!M121&lt;&gt;"")),פרמטרים!$AF$4,פרמטרים!$AF$5)))))</f>
        <v/>
      </c>
      <c r="AG121" s="118"/>
      <c r="AH121" s="121" t="str">
        <f>IF(E121="","",IF(AD121="הוחלט לא להנגיש",פרמטרים!$AF$7,IF(AD121="בוצע",פרמטרים!$AF$6,IF(T121=פרמטרים!$T$6,פרמטרים!$AF$7,IF(AB121=פרמטרים!$N$5,פרמטרים!$AF$3,IF(OR(AB121=פרמטרים!$N$4,T121=פרמטרים!$T$5),פרמטרים!$AF$4,פרמטרים!$AF$5))))))</f>
        <v/>
      </c>
      <c r="AI121" s="118"/>
      <c r="AJ121" s="121" t="str">
        <f t="shared" si="23"/>
        <v/>
      </c>
      <c r="AK121" s="118"/>
      <c r="AL121" s="122"/>
      <c r="AM121" s="122"/>
      <c r="AN121" s="123" t="str">
        <f t="shared" si="27"/>
        <v/>
      </c>
      <c r="AO121" s="118"/>
      <c r="AP121" s="124" t="str">
        <f t="shared" si="28"/>
        <v/>
      </c>
      <c r="AQ121" s="124"/>
      <c r="AR121" s="120"/>
      <c r="AS121" s="120"/>
      <c r="AT121" s="120"/>
      <c r="AU121" s="125"/>
      <c r="AV121" s="118"/>
      <c r="AW121" s="118"/>
      <c r="AX121" s="126" t="str">
        <f t="shared" si="31"/>
        <v/>
      </c>
      <c r="AY121" s="127" t="str">
        <f t="shared" si="29"/>
        <v/>
      </c>
      <c r="AZ121" s="127" t="str">
        <f t="shared" si="30"/>
        <v/>
      </c>
    </row>
    <row r="122" spans="1:52" hidden="1">
      <c r="A122" s="112" t="str">
        <f t="shared" si="25"/>
        <v>משרד המדע הטכנולוגיה והחלל</v>
      </c>
      <c r="B122" s="113" t="str">
        <f t="shared" si="26"/>
        <v>most</v>
      </c>
      <c r="C122" s="114">
        <v>117</v>
      </c>
      <c r="D122" s="114" t="str">
        <f>IF(E122="","",IF(סימול="","לא הוגדר שם משרד",CONCATENATE(סימול,".DB.",COUNTIF($B$5:B121,$B122)+1)))</f>
        <v/>
      </c>
      <c r="E122" s="130"/>
      <c r="F122" s="138"/>
      <c r="G122" s="117"/>
      <c r="H122" s="118"/>
      <c r="I122" s="117"/>
      <c r="J122" s="119"/>
      <c r="K122" s="117"/>
      <c r="L122" s="118"/>
      <c r="M122" s="117"/>
      <c r="N122" s="118"/>
      <c r="O122" s="117"/>
      <c r="P122" s="118"/>
      <c r="Q122" s="118"/>
      <c r="R122" s="118"/>
      <c r="S122" s="117"/>
      <c r="T122" s="117"/>
      <c r="U122" s="118"/>
      <c r="V122" s="117"/>
      <c r="W122" s="118"/>
      <c r="X122" s="120"/>
      <c r="Y122" s="117"/>
      <c r="Z122" s="118"/>
      <c r="AA122" s="117"/>
      <c r="AB122" s="117"/>
      <c r="AC122" s="118"/>
      <c r="AD122" s="117" t="str">
        <f>IF(E122="","",IF(T122=פרמטרים!$T$6,פרמטרים!$V$8,פרמטרים!$V$3))</f>
        <v/>
      </c>
      <c r="AE122" s="118"/>
      <c r="AF122" s="121" t="str">
        <f>IF(E122="","",IF(AD122="הוחלט לא להנגיש",פרמטרים!$AF$7,IF(AD122="בוצע",פרמטרים!$AF$6,IF(OR('רשימת מאגרים'!O122=פרמטרים!$J$3,AND('רשימת מאגרים'!O122=פרמטרים!$J$4,'רשימת מאגרים'!M122&lt;&gt;"")),פרמטרים!$AF$3,IF(OR('רשימת מאגרים'!O122=פרמטרים!$J$4,AND('רשימת מאגרים'!O122=פרמטרים!$J$5,'רשימת מאגרים'!M122&lt;&gt;"")),פרמטרים!$AF$4,פרמטרים!$AF$5)))))</f>
        <v/>
      </c>
      <c r="AG122" s="118"/>
      <c r="AH122" s="121" t="str">
        <f>IF(E122="","",IF(AD122="הוחלט לא להנגיש",פרמטרים!$AF$7,IF(AD122="בוצע",פרמטרים!$AF$6,IF(T122=פרמטרים!$T$6,פרמטרים!$AF$7,IF(AB122=פרמטרים!$N$5,פרמטרים!$AF$3,IF(OR(AB122=פרמטרים!$N$4,T122=פרמטרים!$T$5),פרמטרים!$AF$4,פרמטרים!$AF$5))))))</f>
        <v/>
      </c>
      <c r="AI122" s="118"/>
      <c r="AJ122" s="121" t="str">
        <f t="shared" si="23"/>
        <v/>
      </c>
      <c r="AK122" s="118"/>
      <c r="AL122" s="122"/>
      <c r="AM122" s="122"/>
      <c r="AN122" s="123" t="str">
        <f t="shared" si="27"/>
        <v/>
      </c>
      <c r="AO122" s="118"/>
      <c r="AP122" s="124" t="str">
        <f t="shared" si="28"/>
        <v/>
      </c>
      <c r="AQ122" s="124"/>
      <c r="AR122" s="120"/>
      <c r="AS122" s="120"/>
      <c r="AT122" s="120"/>
      <c r="AU122" s="125"/>
      <c r="AV122" s="118"/>
      <c r="AW122" s="118"/>
      <c r="AX122" s="126" t="str">
        <f t="shared" si="31"/>
        <v/>
      </c>
      <c r="AY122" s="127" t="str">
        <f t="shared" si="29"/>
        <v/>
      </c>
      <c r="AZ122" s="127" t="str">
        <f t="shared" si="30"/>
        <v/>
      </c>
    </row>
    <row r="123" spans="1:52" hidden="1">
      <c r="A123" s="112" t="str">
        <f t="shared" si="25"/>
        <v>משרד המדע הטכנולוגיה והחלל</v>
      </c>
      <c r="B123" s="113" t="str">
        <f t="shared" si="26"/>
        <v>most</v>
      </c>
      <c r="C123" s="114">
        <v>118</v>
      </c>
      <c r="D123" s="114" t="str">
        <f>IF(E123="","",IF(סימול="","לא הוגדר שם משרד",CONCATENATE(סימול,".DB.",COUNTIF($B$5:B122,$B123)+1)))</f>
        <v/>
      </c>
      <c r="E123" s="130"/>
      <c r="F123" s="138"/>
      <c r="G123" s="117"/>
      <c r="H123" s="118"/>
      <c r="I123" s="117"/>
      <c r="J123" s="119"/>
      <c r="K123" s="117"/>
      <c r="L123" s="118"/>
      <c r="M123" s="117"/>
      <c r="N123" s="118"/>
      <c r="O123" s="117"/>
      <c r="P123" s="118"/>
      <c r="Q123" s="118"/>
      <c r="R123" s="118"/>
      <c r="S123" s="117"/>
      <c r="T123" s="117"/>
      <c r="U123" s="118"/>
      <c r="V123" s="117"/>
      <c r="W123" s="118"/>
      <c r="X123" s="120"/>
      <c r="Y123" s="117"/>
      <c r="Z123" s="118"/>
      <c r="AA123" s="117"/>
      <c r="AB123" s="117"/>
      <c r="AC123" s="118"/>
      <c r="AD123" s="117" t="str">
        <f>IF(E123="","",IF(T123=פרמטרים!$T$6,פרמטרים!$V$8,פרמטרים!$V$3))</f>
        <v/>
      </c>
      <c r="AE123" s="118"/>
      <c r="AF123" s="121" t="str">
        <f>IF(E123="","",IF(AD123="הוחלט לא להנגיש",פרמטרים!$AF$7,IF(AD123="בוצע",פרמטרים!$AF$6,IF(OR('רשימת מאגרים'!O123=פרמטרים!$J$3,AND('רשימת מאגרים'!O123=פרמטרים!$J$4,'רשימת מאגרים'!M123&lt;&gt;"")),פרמטרים!$AF$3,IF(OR('רשימת מאגרים'!O123=פרמטרים!$J$4,AND('רשימת מאגרים'!O123=פרמטרים!$J$5,'רשימת מאגרים'!M123&lt;&gt;"")),פרמטרים!$AF$4,פרמטרים!$AF$5)))))</f>
        <v/>
      </c>
      <c r="AG123" s="118"/>
      <c r="AH123" s="121" t="str">
        <f>IF(E123="","",IF(AD123="הוחלט לא להנגיש",פרמטרים!$AF$7,IF(AD123="בוצע",פרמטרים!$AF$6,IF(T123=פרמטרים!$T$6,פרמטרים!$AF$7,IF(AB123=פרמטרים!$N$5,פרמטרים!$AF$3,IF(OR(AB123=פרמטרים!$N$4,T123=פרמטרים!$T$5),פרמטרים!$AF$4,פרמטרים!$AF$5))))))</f>
        <v/>
      </c>
      <c r="AI123" s="118"/>
      <c r="AJ123" s="121" t="str">
        <f t="shared" si="23"/>
        <v/>
      </c>
      <c r="AK123" s="118"/>
      <c r="AL123" s="122"/>
      <c r="AM123" s="122"/>
      <c r="AN123" s="123" t="str">
        <f t="shared" si="27"/>
        <v/>
      </c>
      <c r="AO123" s="118"/>
      <c r="AP123" s="124" t="str">
        <f t="shared" si="28"/>
        <v/>
      </c>
      <c r="AQ123" s="124"/>
      <c r="AR123" s="120"/>
      <c r="AS123" s="120"/>
      <c r="AT123" s="120"/>
      <c r="AU123" s="125"/>
      <c r="AV123" s="118"/>
      <c r="AW123" s="118"/>
      <c r="AX123" s="126" t="str">
        <f t="shared" si="31"/>
        <v/>
      </c>
      <c r="AY123" s="127" t="str">
        <f t="shared" si="29"/>
        <v/>
      </c>
      <c r="AZ123" s="127" t="str">
        <f t="shared" si="30"/>
        <v/>
      </c>
    </row>
    <row r="124" spans="1:52" hidden="1">
      <c r="A124" s="112" t="str">
        <f t="shared" si="25"/>
        <v>משרד המדע הטכנולוגיה והחלל</v>
      </c>
      <c r="B124" s="113" t="str">
        <f t="shared" si="26"/>
        <v>most</v>
      </c>
      <c r="C124" s="114">
        <v>119</v>
      </c>
      <c r="D124" s="114" t="str">
        <f>IF(E124="","",IF(סימול="","לא הוגדר שם משרד",CONCATENATE(סימול,".DB.",COUNTIF($B$5:B123,$B124)+1)))</f>
        <v/>
      </c>
      <c r="E124" s="130"/>
      <c r="F124" s="138"/>
      <c r="G124" s="117"/>
      <c r="H124" s="118"/>
      <c r="I124" s="117"/>
      <c r="J124" s="119"/>
      <c r="K124" s="117"/>
      <c r="L124" s="118"/>
      <c r="M124" s="117"/>
      <c r="N124" s="118"/>
      <c r="O124" s="117"/>
      <c r="P124" s="118"/>
      <c r="Q124" s="118"/>
      <c r="R124" s="118"/>
      <c r="S124" s="117"/>
      <c r="T124" s="117"/>
      <c r="U124" s="118"/>
      <c r="V124" s="117"/>
      <c r="W124" s="118"/>
      <c r="X124" s="120"/>
      <c r="Y124" s="117"/>
      <c r="Z124" s="118"/>
      <c r="AA124" s="117"/>
      <c r="AB124" s="117"/>
      <c r="AC124" s="118"/>
      <c r="AD124" s="117" t="str">
        <f>IF(E124="","",IF(T124=פרמטרים!$T$6,פרמטרים!$V$8,פרמטרים!$V$3))</f>
        <v/>
      </c>
      <c r="AE124" s="118"/>
      <c r="AF124" s="121" t="str">
        <f>IF(E124="","",IF(AD124="הוחלט לא להנגיש",פרמטרים!$AF$7,IF(AD124="בוצע",פרמטרים!$AF$6,IF(OR('רשימת מאגרים'!O124=פרמטרים!$J$3,AND('רשימת מאגרים'!O124=פרמטרים!$J$4,'רשימת מאגרים'!M124&lt;&gt;"")),פרמטרים!$AF$3,IF(OR('רשימת מאגרים'!O124=פרמטרים!$J$4,AND('רשימת מאגרים'!O124=פרמטרים!$J$5,'רשימת מאגרים'!M124&lt;&gt;"")),פרמטרים!$AF$4,פרמטרים!$AF$5)))))</f>
        <v/>
      </c>
      <c r="AG124" s="118"/>
      <c r="AH124" s="121" t="str">
        <f>IF(E124="","",IF(AD124="הוחלט לא להנגיש",פרמטרים!$AF$7,IF(AD124="בוצע",פרמטרים!$AF$6,IF(T124=פרמטרים!$T$6,פרמטרים!$AF$7,IF(AB124=פרמטרים!$N$5,פרמטרים!$AF$3,IF(OR(AB124=פרמטרים!$N$4,T124=פרמטרים!$T$5),פרמטרים!$AF$4,פרמטרים!$AF$5))))))</f>
        <v/>
      </c>
      <c r="AI124" s="118"/>
      <c r="AJ124" s="121" t="str">
        <f t="shared" si="23"/>
        <v/>
      </c>
      <c r="AK124" s="118"/>
      <c r="AL124" s="122"/>
      <c r="AM124" s="122"/>
      <c r="AN124" s="123" t="str">
        <f t="shared" si="27"/>
        <v/>
      </c>
      <c r="AO124" s="118"/>
      <c r="AP124" s="124" t="str">
        <f t="shared" si="28"/>
        <v/>
      </c>
      <c r="AQ124" s="124"/>
      <c r="AR124" s="120"/>
      <c r="AS124" s="120"/>
      <c r="AT124" s="120"/>
      <c r="AU124" s="125"/>
      <c r="AV124" s="118"/>
      <c r="AW124" s="118"/>
      <c r="AX124" s="126" t="str">
        <f t="shared" si="31"/>
        <v/>
      </c>
      <c r="AY124" s="127" t="str">
        <f t="shared" si="29"/>
        <v/>
      </c>
      <c r="AZ124" s="127" t="str">
        <f t="shared" si="30"/>
        <v/>
      </c>
    </row>
    <row r="125" spans="1:52" hidden="1">
      <c r="A125" s="112" t="str">
        <f t="shared" si="25"/>
        <v>משרד המדע הטכנולוגיה והחלל</v>
      </c>
      <c r="B125" s="113" t="str">
        <f t="shared" si="26"/>
        <v>most</v>
      </c>
      <c r="C125" s="114">
        <v>120</v>
      </c>
      <c r="D125" s="114" t="str">
        <f>IF(E125="","",IF(סימול="","לא הוגדר שם משרד",CONCATENATE(סימול,".DB.",COUNTIF($B$5:B124,$B125)+1)))</f>
        <v/>
      </c>
      <c r="E125" s="130"/>
      <c r="F125" s="138"/>
      <c r="G125" s="117"/>
      <c r="H125" s="118"/>
      <c r="I125" s="117"/>
      <c r="J125" s="119"/>
      <c r="K125" s="117"/>
      <c r="L125" s="118"/>
      <c r="M125" s="117"/>
      <c r="N125" s="118"/>
      <c r="O125" s="117"/>
      <c r="P125" s="118"/>
      <c r="Q125" s="118"/>
      <c r="R125" s="118"/>
      <c r="S125" s="117"/>
      <c r="T125" s="117"/>
      <c r="U125" s="118"/>
      <c r="V125" s="117"/>
      <c r="W125" s="118"/>
      <c r="X125" s="120"/>
      <c r="Y125" s="117"/>
      <c r="Z125" s="118"/>
      <c r="AA125" s="117"/>
      <c r="AB125" s="117"/>
      <c r="AC125" s="118"/>
      <c r="AD125" s="117" t="str">
        <f>IF(E125="","",IF(T125=פרמטרים!$T$6,פרמטרים!$V$8,פרמטרים!$V$3))</f>
        <v/>
      </c>
      <c r="AE125" s="118"/>
      <c r="AF125" s="121" t="str">
        <f>IF(E125="","",IF(AD125="הוחלט לא להנגיש",פרמטרים!$AF$7,IF(AD125="בוצע",פרמטרים!$AF$6,IF(OR('רשימת מאגרים'!O125=פרמטרים!$J$3,AND('רשימת מאגרים'!O125=פרמטרים!$J$4,'רשימת מאגרים'!M125&lt;&gt;"")),פרמטרים!$AF$3,IF(OR('רשימת מאגרים'!O125=פרמטרים!$J$4,AND('רשימת מאגרים'!O125=פרמטרים!$J$5,'רשימת מאגרים'!M125&lt;&gt;"")),פרמטרים!$AF$4,פרמטרים!$AF$5)))))</f>
        <v/>
      </c>
      <c r="AG125" s="118"/>
      <c r="AH125" s="121" t="str">
        <f>IF(E125="","",IF(AD125="הוחלט לא להנגיש",פרמטרים!$AF$7,IF(AD125="בוצע",פרמטרים!$AF$6,IF(T125=פרמטרים!$T$6,פרמטרים!$AF$7,IF(AB125=פרמטרים!$N$5,פרמטרים!$AF$3,IF(OR(AB125=פרמטרים!$N$4,T125=פרמטרים!$T$5),פרמטרים!$AF$4,פרמטרים!$AF$5))))))</f>
        <v/>
      </c>
      <c r="AI125" s="118"/>
      <c r="AJ125" s="121" t="str">
        <f t="shared" si="23"/>
        <v/>
      </c>
      <c r="AK125" s="118"/>
      <c r="AL125" s="122"/>
      <c r="AM125" s="122"/>
      <c r="AN125" s="123" t="str">
        <f t="shared" si="27"/>
        <v/>
      </c>
      <c r="AO125" s="118"/>
      <c r="AP125" s="124" t="str">
        <f t="shared" si="28"/>
        <v/>
      </c>
      <c r="AQ125" s="124"/>
      <c r="AR125" s="120"/>
      <c r="AS125" s="120"/>
      <c r="AT125" s="120"/>
      <c r="AU125" s="125"/>
      <c r="AV125" s="118"/>
      <c r="AW125" s="118"/>
      <c r="AX125" s="126" t="str">
        <f t="shared" si="31"/>
        <v/>
      </c>
      <c r="AY125" s="127" t="str">
        <f t="shared" si="29"/>
        <v/>
      </c>
      <c r="AZ125" s="127" t="str">
        <f t="shared" si="30"/>
        <v/>
      </c>
    </row>
    <row r="126" spans="1:52" hidden="1">
      <c r="A126" s="112" t="str">
        <f t="shared" si="25"/>
        <v>משרד המדע הטכנולוגיה והחלל</v>
      </c>
      <c r="B126" s="113" t="str">
        <f t="shared" si="26"/>
        <v>most</v>
      </c>
      <c r="C126" s="114">
        <v>121</v>
      </c>
      <c r="D126" s="114" t="str">
        <f>IF(E126="","",IF(סימול="","לא הוגדר שם משרד",CONCATENATE(סימול,".DB.",COUNTIF($B$5:B125,$B126)+1)))</f>
        <v/>
      </c>
      <c r="E126" s="130"/>
      <c r="F126" s="138"/>
      <c r="G126" s="117"/>
      <c r="H126" s="118"/>
      <c r="I126" s="117"/>
      <c r="J126" s="119"/>
      <c r="K126" s="117"/>
      <c r="L126" s="118"/>
      <c r="M126" s="117"/>
      <c r="N126" s="118"/>
      <c r="O126" s="117"/>
      <c r="P126" s="118"/>
      <c r="Q126" s="118"/>
      <c r="R126" s="118"/>
      <c r="S126" s="117"/>
      <c r="T126" s="117"/>
      <c r="U126" s="118"/>
      <c r="V126" s="117"/>
      <c r="W126" s="118"/>
      <c r="X126" s="120"/>
      <c r="Y126" s="117"/>
      <c r="Z126" s="118"/>
      <c r="AA126" s="117"/>
      <c r="AB126" s="117"/>
      <c r="AC126" s="118"/>
      <c r="AD126" s="117" t="str">
        <f>IF(E126="","",IF(T126=פרמטרים!$T$6,פרמטרים!$V$8,פרמטרים!$V$3))</f>
        <v/>
      </c>
      <c r="AE126" s="118"/>
      <c r="AF126" s="121" t="str">
        <f>IF(E126="","",IF(AD126="הוחלט לא להנגיש",פרמטרים!$AF$7,IF(AD126="בוצע",פרמטרים!$AF$6,IF(OR('רשימת מאגרים'!O126=פרמטרים!$J$3,AND('רשימת מאגרים'!O126=פרמטרים!$J$4,'רשימת מאגרים'!M126&lt;&gt;"")),פרמטרים!$AF$3,IF(OR('רשימת מאגרים'!O126=פרמטרים!$J$4,AND('רשימת מאגרים'!O126=פרמטרים!$J$5,'רשימת מאגרים'!M126&lt;&gt;"")),פרמטרים!$AF$4,פרמטרים!$AF$5)))))</f>
        <v/>
      </c>
      <c r="AG126" s="118"/>
      <c r="AH126" s="121" t="str">
        <f>IF(E126="","",IF(AD126="הוחלט לא להנגיש",פרמטרים!$AF$7,IF(AD126="בוצע",פרמטרים!$AF$6,IF(T126=פרמטרים!$T$6,פרמטרים!$AF$7,IF(AB126=פרמטרים!$N$5,פרמטרים!$AF$3,IF(OR(AB126=פרמטרים!$N$4,T126=פרמטרים!$T$5),פרמטרים!$AF$4,פרמטרים!$AF$5))))))</f>
        <v/>
      </c>
      <c r="AI126" s="118"/>
      <c r="AJ126" s="121" t="str">
        <f t="shared" si="23"/>
        <v/>
      </c>
      <c r="AK126" s="118"/>
      <c r="AL126" s="122"/>
      <c r="AM126" s="122"/>
      <c r="AN126" s="123" t="str">
        <f t="shared" si="27"/>
        <v/>
      </c>
      <c r="AO126" s="118"/>
      <c r="AP126" s="124" t="str">
        <f t="shared" si="28"/>
        <v/>
      </c>
      <c r="AQ126" s="124"/>
      <c r="AR126" s="120"/>
      <c r="AS126" s="120"/>
      <c r="AT126" s="120"/>
      <c r="AU126" s="125"/>
      <c r="AV126" s="118"/>
      <c r="AW126" s="118"/>
      <c r="AX126" s="126" t="str">
        <f t="shared" si="31"/>
        <v/>
      </c>
      <c r="AY126" s="127" t="str">
        <f t="shared" si="29"/>
        <v/>
      </c>
      <c r="AZ126" s="127" t="str">
        <f t="shared" si="30"/>
        <v/>
      </c>
    </row>
    <row r="127" spans="1:52" hidden="1">
      <c r="A127" s="112" t="str">
        <f t="shared" si="25"/>
        <v>משרד המדע הטכנולוגיה והחלל</v>
      </c>
      <c r="B127" s="113" t="str">
        <f t="shared" si="26"/>
        <v>most</v>
      </c>
      <c r="C127" s="114">
        <v>122</v>
      </c>
      <c r="D127" s="114" t="str">
        <f>IF(E127="","",IF(סימול="","לא הוגדר שם משרד",CONCATENATE(סימול,".DB.",COUNTIF($B$5:B126,$B127)+1)))</f>
        <v/>
      </c>
      <c r="E127" s="130"/>
      <c r="F127" s="138"/>
      <c r="G127" s="117"/>
      <c r="H127" s="118"/>
      <c r="I127" s="117"/>
      <c r="J127" s="119"/>
      <c r="K127" s="117"/>
      <c r="L127" s="118"/>
      <c r="M127" s="117"/>
      <c r="N127" s="118"/>
      <c r="O127" s="117"/>
      <c r="P127" s="118"/>
      <c r="Q127" s="118"/>
      <c r="R127" s="118"/>
      <c r="S127" s="117"/>
      <c r="T127" s="117"/>
      <c r="U127" s="118"/>
      <c r="V127" s="117"/>
      <c r="W127" s="118"/>
      <c r="X127" s="120"/>
      <c r="Y127" s="117"/>
      <c r="Z127" s="118"/>
      <c r="AA127" s="117"/>
      <c r="AB127" s="117"/>
      <c r="AC127" s="118"/>
      <c r="AD127" s="117" t="str">
        <f>IF(E127="","",IF(T127=פרמטרים!$T$6,פרמטרים!$V$8,פרמטרים!$V$3))</f>
        <v/>
      </c>
      <c r="AE127" s="118"/>
      <c r="AF127" s="121" t="str">
        <f>IF(E127="","",IF(AD127="הוחלט לא להנגיש",פרמטרים!$AF$7,IF(AD127="בוצע",פרמטרים!$AF$6,IF(OR('רשימת מאגרים'!O127=פרמטרים!$J$3,AND('רשימת מאגרים'!O127=פרמטרים!$J$4,'רשימת מאגרים'!M127&lt;&gt;"")),פרמטרים!$AF$3,IF(OR('רשימת מאגרים'!O127=פרמטרים!$J$4,AND('רשימת מאגרים'!O127=פרמטרים!$J$5,'רשימת מאגרים'!M127&lt;&gt;"")),פרמטרים!$AF$4,פרמטרים!$AF$5)))))</f>
        <v/>
      </c>
      <c r="AG127" s="118"/>
      <c r="AH127" s="121" t="str">
        <f>IF(E127="","",IF(AD127="הוחלט לא להנגיש",פרמטרים!$AF$7,IF(AD127="בוצע",פרמטרים!$AF$6,IF(T127=פרמטרים!$T$6,פרמטרים!$AF$7,IF(AB127=פרמטרים!$N$5,פרמטרים!$AF$3,IF(OR(AB127=פרמטרים!$N$4,T127=פרמטרים!$T$5),פרמטרים!$AF$4,פרמטרים!$AF$5))))))</f>
        <v/>
      </c>
      <c r="AI127" s="118"/>
      <c r="AJ127" s="121" t="str">
        <f t="shared" si="23"/>
        <v/>
      </c>
      <c r="AK127" s="118"/>
      <c r="AL127" s="122"/>
      <c r="AM127" s="122"/>
      <c r="AN127" s="123" t="str">
        <f t="shared" si="27"/>
        <v/>
      </c>
      <c r="AO127" s="118"/>
      <c r="AP127" s="124" t="str">
        <f t="shared" si="28"/>
        <v/>
      </c>
      <c r="AQ127" s="124"/>
      <c r="AR127" s="120"/>
      <c r="AS127" s="120"/>
      <c r="AT127" s="120"/>
      <c r="AU127" s="125"/>
      <c r="AV127" s="118"/>
      <c r="AW127" s="118"/>
      <c r="AX127" s="126" t="str">
        <f t="shared" si="31"/>
        <v/>
      </c>
      <c r="AY127" s="127" t="str">
        <f t="shared" si="29"/>
        <v/>
      </c>
      <c r="AZ127" s="127" t="str">
        <f t="shared" si="30"/>
        <v/>
      </c>
    </row>
    <row r="128" spans="1:52" hidden="1">
      <c r="A128" s="112" t="str">
        <f t="shared" si="25"/>
        <v>משרד המדע הטכנולוגיה והחלל</v>
      </c>
      <c r="B128" s="113" t="str">
        <f t="shared" si="26"/>
        <v>most</v>
      </c>
      <c r="C128" s="114">
        <v>123</v>
      </c>
      <c r="D128" s="114" t="str">
        <f>IF(E128="","",IF(סימול="","לא הוגדר שם משרד",CONCATENATE(סימול,".DB.",COUNTIF($B$5:B127,$B128)+1)))</f>
        <v/>
      </c>
      <c r="E128" s="130"/>
      <c r="F128" s="138"/>
      <c r="G128" s="117"/>
      <c r="H128" s="118"/>
      <c r="I128" s="117"/>
      <c r="J128" s="119"/>
      <c r="K128" s="117"/>
      <c r="L128" s="118"/>
      <c r="M128" s="117"/>
      <c r="N128" s="118"/>
      <c r="O128" s="117"/>
      <c r="P128" s="118"/>
      <c r="Q128" s="118"/>
      <c r="R128" s="118"/>
      <c r="S128" s="117"/>
      <c r="T128" s="117"/>
      <c r="U128" s="118"/>
      <c r="V128" s="117"/>
      <c r="W128" s="118"/>
      <c r="X128" s="120"/>
      <c r="Y128" s="117"/>
      <c r="Z128" s="118"/>
      <c r="AA128" s="117"/>
      <c r="AB128" s="117"/>
      <c r="AC128" s="118"/>
      <c r="AD128" s="117" t="str">
        <f>IF(E128="","",IF(T128=פרמטרים!$T$6,פרמטרים!$V$8,פרמטרים!$V$3))</f>
        <v/>
      </c>
      <c r="AE128" s="118"/>
      <c r="AF128" s="121" t="str">
        <f>IF(E128="","",IF(AD128="הוחלט לא להנגיש",פרמטרים!$AF$7,IF(AD128="בוצע",פרמטרים!$AF$6,IF(OR('רשימת מאגרים'!O128=פרמטרים!$J$3,AND('רשימת מאגרים'!O128=פרמטרים!$J$4,'רשימת מאגרים'!M128&lt;&gt;"")),פרמטרים!$AF$3,IF(OR('רשימת מאגרים'!O128=פרמטרים!$J$4,AND('רשימת מאגרים'!O128=פרמטרים!$J$5,'רשימת מאגרים'!M128&lt;&gt;"")),פרמטרים!$AF$4,פרמטרים!$AF$5)))))</f>
        <v/>
      </c>
      <c r="AG128" s="118"/>
      <c r="AH128" s="121" t="str">
        <f>IF(E128="","",IF(AD128="הוחלט לא להנגיש",פרמטרים!$AF$7,IF(AD128="בוצע",פרמטרים!$AF$6,IF(T128=פרמטרים!$T$6,פרמטרים!$AF$7,IF(AB128=פרמטרים!$N$5,פרמטרים!$AF$3,IF(OR(AB128=פרמטרים!$N$4,T128=פרמטרים!$T$5),פרמטרים!$AF$4,פרמטרים!$AF$5))))))</f>
        <v/>
      </c>
      <c r="AI128" s="118"/>
      <c r="AJ128" s="121" t="str">
        <f t="shared" si="23"/>
        <v/>
      </c>
      <c r="AK128" s="118"/>
      <c r="AL128" s="122"/>
      <c r="AM128" s="122"/>
      <c r="AN128" s="123" t="str">
        <f t="shared" si="27"/>
        <v/>
      </c>
      <c r="AO128" s="118"/>
      <c r="AP128" s="124" t="str">
        <f t="shared" si="28"/>
        <v/>
      </c>
      <c r="AQ128" s="124"/>
      <c r="AR128" s="120"/>
      <c r="AS128" s="120"/>
      <c r="AT128" s="120"/>
      <c r="AU128" s="125"/>
      <c r="AV128" s="118"/>
      <c r="AW128" s="118"/>
      <c r="AX128" s="126" t="str">
        <f t="shared" si="31"/>
        <v/>
      </c>
      <c r="AY128" s="127" t="str">
        <f t="shared" si="29"/>
        <v/>
      </c>
      <c r="AZ128" s="127" t="str">
        <f t="shared" si="30"/>
        <v/>
      </c>
    </row>
    <row r="129" spans="1:52" hidden="1">
      <c r="A129" s="112" t="str">
        <f t="shared" si="25"/>
        <v>משרד המדע הטכנולוגיה והחלל</v>
      </c>
      <c r="B129" s="113" t="str">
        <f t="shared" si="26"/>
        <v>most</v>
      </c>
      <c r="C129" s="114">
        <v>124</v>
      </c>
      <c r="D129" s="114" t="str">
        <f>IF(E129="","",IF(סימול="","לא הוגדר שם משרד",CONCATENATE(סימול,".DB.",COUNTIF($B$5:B128,$B129)+1)))</f>
        <v/>
      </c>
      <c r="E129" s="130"/>
      <c r="F129" s="138"/>
      <c r="G129" s="117"/>
      <c r="H129" s="118"/>
      <c r="I129" s="117"/>
      <c r="J129" s="119"/>
      <c r="K129" s="117"/>
      <c r="L129" s="118"/>
      <c r="M129" s="117"/>
      <c r="N129" s="118"/>
      <c r="O129" s="117"/>
      <c r="P129" s="118"/>
      <c r="Q129" s="118"/>
      <c r="R129" s="118"/>
      <c r="S129" s="117"/>
      <c r="T129" s="117"/>
      <c r="U129" s="118"/>
      <c r="V129" s="117"/>
      <c r="W129" s="118"/>
      <c r="X129" s="120"/>
      <c r="Y129" s="117"/>
      <c r="Z129" s="118"/>
      <c r="AA129" s="117"/>
      <c r="AB129" s="117"/>
      <c r="AC129" s="118"/>
      <c r="AD129" s="117" t="str">
        <f>IF(E129="","",IF(T129=פרמטרים!$T$6,פרמטרים!$V$8,פרמטרים!$V$3))</f>
        <v/>
      </c>
      <c r="AE129" s="118"/>
      <c r="AF129" s="121" t="str">
        <f>IF(E129="","",IF(AD129="הוחלט לא להנגיש",פרמטרים!$AF$7,IF(AD129="בוצע",פרמטרים!$AF$6,IF(OR('רשימת מאגרים'!O129=פרמטרים!$J$3,AND('רשימת מאגרים'!O129=פרמטרים!$J$4,'רשימת מאגרים'!M129&lt;&gt;"")),פרמטרים!$AF$3,IF(OR('רשימת מאגרים'!O129=פרמטרים!$J$4,AND('רשימת מאגרים'!O129=פרמטרים!$J$5,'רשימת מאגרים'!M129&lt;&gt;"")),פרמטרים!$AF$4,פרמטרים!$AF$5)))))</f>
        <v/>
      </c>
      <c r="AG129" s="118"/>
      <c r="AH129" s="121" t="str">
        <f>IF(E129="","",IF(AD129="הוחלט לא להנגיש",פרמטרים!$AF$7,IF(AD129="בוצע",פרמטרים!$AF$6,IF(T129=פרמטרים!$T$6,פרמטרים!$AF$7,IF(AB129=פרמטרים!$N$5,פרמטרים!$AF$3,IF(OR(AB129=פרמטרים!$N$4,T129=פרמטרים!$T$5),פרמטרים!$AF$4,פרמטרים!$AF$5))))))</f>
        <v/>
      </c>
      <c r="AI129" s="118"/>
      <c r="AJ129" s="121" t="str">
        <f t="shared" si="23"/>
        <v/>
      </c>
      <c r="AK129" s="118"/>
      <c r="AL129" s="122"/>
      <c r="AM129" s="122"/>
      <c r="AN129" s="123" t="str">
        <f t="shared" si="27"/>
        <v/>
      </c>
      <c r="AO129" s="118"/>
      <c r="AP129" s="124" t="str">
        <f t="shared" si="28"/>
        <v/>
      </c>
      <c r="AQ129" s="124"/>
      <c r="AR129" s="120"/>
      <c r="AS129" s="120"/>
      <c r="AT129" s="120"/>
      <c r="AU129" s="125"/>
      <c r="AV129" s="118"/>
      <c r="AW129" s="118"/>
      <c r="AX129" s="126" t="str">
        <f t="shared" si="31"/>
        <v/>
      </c>
      <c r="AY129" s="127" t="str">
        <f t="shared" si="29"/>
        <v/>
      </c>
      <c r="AZ129" s="127" t="str">
        <f t="shared" si="30"/>
        <v/>
      </c>
    </row>
    <row r="130" spans="1:52" hidden="1">
      <c r="A130" s="112" t="str">
        <f t="shared" si="25"/>
        <v>משרד המדע הטכנולוגיה והחלל</v>
      </c>
      <c r="B130" s="113" t="str">
        <f t="shared" si="26"/>
        <v>most</v>
      </c>
      <c r="C130" s="114">
        <v>125</v>
      </c>
      <c r="D130" s="114" t="str">
        <f>IF(E130="","",IF(סימול="","לא הוגדר שם משרד",CONCATENATE(סימול,".DB.",COUNTIF($B$5:B129,$B130)+1)))</f>
        <v/>
      </c>
      <c r="E130" s="130"/>
      <c r="F130" s="138"/>
      <c r="G130" s="117"/>
      <c r="H130" s="118"/>
      <c r="I130" s="117"/>
      <c r="J130" s="119"/>
      <c r="K130" s="117"/>
      <c r="L130" s="118"/>
      <c r="M130" s="117"/>
      <c r="N130" s="118"/>
      <c r="O130" s="117"/>
      <c r="P130" s="118"/>
      <c r="Q130" s="118"/>
      <c r="R130" s="118"/>
      <c r="S130" s="117"/>
      <c r="T130" s="117"/>
      <c r="U130" s="118"/>
      <c r="V130" s="117"/>
      <c r="W130" s="118"/>
      <c r="X130" s="120"/>
      <c r="Y130" s="117"/>
      <c r="Z130" s="118"/>
      <c r="AA130" s="117"/>
      <c r="AB130" s="117"/>
      <c r="AC130" s="118"/>
      <c r="AD130" s="117" t="str">
        <f>IF(E130="","",IF(T130=פרמטרים!$T$6,פרמטרים!$V$8,פרמטרים!$V$3))</f>
        <v/>
      </c>
      <c r="AE130" s="118"/>
      <c r="AF130" s="121" t="str">
        <f>IF(E130="","",IF(AD130="הוחלט לא להנגיש",פרמטרים!$AF$7,IF(AD130="בוצע",פרמטרים!$AF$6,IF(OR('רשימת מאגרים'!O130=פרמטרים!$J$3,AND('רשימת מאגרים'!O130=פרמטרים!$J$4,'רשימת מאגרים'!M130&lt;&gt;"")),פרמטרים!$AF$3,IF(OR('רשימת מאגרים'!O130=פרמטרים!$J$4,AND('רשימת מאגרים'!O130=פרמטרים!$J$5,'רשימת מאגרים'!M130&lt;&gt;"")),פרמטרים!$AF$4,פרמטרים!$AF$5)))))</f>
        <v/>
      </c>
      <c r="AG130" s="118"/>
      <c r="AH130" s="121" t="str">
        <f>IF(E130="","",IF(AD130="הוחלט לא להנגיש",פרמטרים!$AF$7,IF(AD130="בוצע",פרמטרים!$AF$6,IF(T130=פרמטרים!$T$6,פרמטרים!$AF$7,IF(AB130=פרמטרים!$N$5,פרמטרים!$AF$3,IF(OR(AB130=פרמטרים!$N$4,T130=פרמטרים!$T$5),פרמטרים!$AF$4,פרמטרים!$AF$5))))))</f>
        <v/>
      </c>
      <c r="AI130" s="118"/>
      <c r="AJ130" s="121" t="str">
        <f t="shared" si="23"/>
        <v/>
      </c>
      <c r="AK130" s="118"/>
      <c r="AL130" s="122"/>
      <c r="AM130" s="122"/>
      <c r="AN130" s="123" t="str">
        <f t="shared" si="27"/>
        <v/>
      </c>
      <c r="AO130" s="118"/>
      <c r="AP130" s="124" t="str">
        <f t="shared" si="28"/>
        <v/>
      </c>
      <c r="AQ130" s="124"/>
      <c r="AR130" s="120"/>
      <c r="AS130" s="120"/>
      <c r="AT130" s="120"/>
      <c r="AU130" s="125"/>
      <c r="AV130" s="118"/>
      <c r="AW130" s="118"/>
      <c r="AX130" s="126" t="str">
        <f t="shared" si="31"/>
        <v/>
      </c>
      <c r="AY130" s="127" t="str">
        <f t="shared" si="29"/>
        <v/>
      </c>
      <c r="AZ130" s="127" t="str">
        <f t="shared" si="30"/>
        <v/>
      </c>
    </row>
    <row r="131" spans="1:52" hidden="1">
      <c r="A131" s="112" t="str">
        <f t="shared" si="25"/>
        <v>משרד המדע הטכנולוגיה והחלל</v>
      </c>
      <c r="B131" s="113" t="str">
        <f t="shared" si="26"/>
        <v>most</v>
      </c>
      <c r="C131" s="114">
        <v>126</v>
      </c>
      <c r="D131" s="114" t="str">
        <f>IF(E131="","",IF(סימול="","לא הוגדר שם משרד",CONCATENATE(סימול,".DB.",COUNTIF($B$5:B130,$B131)+1)))</f>
        <v/>
      </c>
      <c r="E131" s="130"/>
      <c r="F131" s="138"/>
      <c r="G131" s="117"/>
      <c r="H131" s="118"/>
      <c r="I131" s="117"/>
      <c r="J131" s="119"/>
      <c r="K131" s="117"/>
      <c r="L131" s="118"/>
      <c r="M131" s="117"/>
      <c r="N131" s="118"/>
      <c r="O131" s="117"/>
      <c r="P131" s="118"/>
      <c r="Q131" s="118"/>
      <c r="R131" s="118"/>
      <c r="S131" s="117"/>
      <c r="T131" s="117"/>
      <c r="U131" s="118"/>
      <c r="V131" s="117"/>
      <c r="W131" s="118"/>
      <c r="X131" s="120"/>
      <c r="Y131" s="117"/>
      <c r="Z131" s="118"/>
      <c r="AA131" s="117"/>
      <c r="AB131" s="117"/>
      <c r="AC131" s="118"/>
      <c r="AD131" s="117" t="str">
        <f>IF(E131="","",IF(T131=פרמטרים!$T$6,פרמטרים!$V$8,פרמטרים!$V$3))</f>
        <v/>
      </c>
      <c r="AE131" s="118"/>
      <c r="AF131" s="121" t="str">
        <f>IF(E131="","",IF(AD131="הוחלט לא להנגיש",פרמטרים!$AF$7,IF(AD131="בוצע",פרמטרים!$AF$6,IF(OR('רשימת מאגרים'!O131=פרמטרים!$J$3,AND('רשימת מאגרים'!O131=פרמטרים!$J$4,'רשימת מאגרים'!M131&lt;&gt;"")),פרמטרים!$AF$3,IF(OR('רשימת מאגרים'!O131=פרמטרים!$J$4,AND('רשימת מאגרים'!O131=פרמטרים!$J$5,'רשימת מאגרים'!M131&lt;&gt;"")),פרמטרים!$AF$4,פרמטרים!$AF$5)))))</f>
        <v/>
      </c>
      <c r="AG131" s="118"/>
      <c r="AH131" s="121" t="str">
        <f>IF(E131="","",IF(AD131="הוחלט לא להנגיש",פרמטרים!$AF$7,IF(AD131="בוצע",פרמטרים!$AF$6,IF(T131=פרמטרים!$T$6,פרמטרים!$AF$7,IF(AB131=פרמטרים!$N$5,פרמטרים!$AF$3,IF(OR(AB131=פרמטרים!$N$4,T131=פרמטרים!$T$5),פרמטרים!$AF$4,פרמטרים!$AF$5))))))</f>
        <v/>
      </c>
      <c r="AI131" s="118"/>
      <c r="AJ131" s="121" t="str">
        <f t="shared" si="23"/>
        <v/>
      </c>
      <c r="AK131" s="118"/>
      <c r="AL131" s="122"/>
      <c r="AM131" s="122"/>
      <c r="AN131" s="123" t="str">
        <f t="shared" si="27"/>
        <v/>
      </c>
      <c r="AO131" s="118"/>
      <c r="AP131" s="124" t="str">
        <f t="shared" si="28"/>
        <v/>
      </c>
      <c r="AQ131" s="124"/>
      <c r="AR131" s="120"/>
      <c r="AS131" s="120"/>
      <c r="AT131" s="120"/>
      <c r="AU131" s="125"/>
      <c r="AV131" s="118"/>
      <c r="AW131" s="118"/>
      <c r="AX131" s="126" t="str">
        <f t="shared" si="31"/>
        <v/>
      </c>
      <c r="AY131" s="127" t="str">
        <f t="shared" si="29"/>
        <v/>
      </c>
      <c r="AZ131" s="127" t="str">
        <f t="shared" si="30"/>
        <v/>
      </c>
    </row>
    <row r="132" spans="1:52" hidden="1">
      <c r="A132" s="112" t="str">
        <f t="shared" si="25"/>
        <v>משרד המדע הטכנולוגיה והחלל</v>
      </c>
      <c r="B132" s="113" t="str">
        <f t="shared" si="26"/>
        <v>most</v>
      </c>
      <c r="C132" s="114">
        <v>127</v>
      </c>
      <c r="D132" s="114" t="str">
        <f>IF(E132="","",IF(סימול="","לא הוגדר שם משרד",CONCATENATE(סימול,".DB.",COUNTIF($B$5:B131,$B132)+1)))</f>
        <v/>
      </c>
      <c r="E132" s="130"/>
      <c r="F132" s="138"/>
      <c r="G132" s="117"/>
      <c r="H132" s="118"/>
      <c r="I132" s="117"/>
      <c r="J132" s="119"/>
      <c r="K132" s="117"/>
      <c r="L132" s="118"/>
      <c r="M132" s="117"/>
      <c r="N132" s="118"/>
      <c r="O132" s="117"/>
      <c r="P132" s="118"/>
      <c r="Q132" s="118"/>
      <c r="R132" s="118"/>
      <c r="S132" s="117"/>
      <c r="T132" s="117"/>
      <c r="U132" s="118"/>
      <c r="V132" s="117"/>
      <c r="W132" s="118"/>
      <c r="X132" s="120"/>
      <c r="Y132" s="117"/>
      <c r="Z132" s="118"/>
      <c r="AA132" s="117"/>
      <c r="AB132" s="117"/>
      <c r="AC132" s="118"/>
      <c r="AD132" s="117" t="str">
        <f>IF(E132="","",IF(T132=פרמטרים!$T$6,פרמטרים!$V$8,פרמטרים!$V$3))</f>
        <v/>
      </c>
      <c r="AE132" s="118"/>
      <c r="AF132" s="121" t="str">
        <f>IF(E132="","",IF(AD132="הוחלט לא להנגיש",פרמטרים!$AF$7,IF(AD132="בוצע",פרמטרים!$AF$6,IF(OR('רשימת מאגרים'!O132=פרמטרים!$J$3,AND('רשימת מאגרים'!O132=פרמטרים!$J$4,'רשימת מאגרים'!M132&lt;&gt;"")),פרמטרים!$AF$3,IF(OR('רשימת מאגרים'!O132=פרמטרים!$J$4,AND('רשימת מאגרים'!O132=פרמטרים!$J$5,'רשימת מאגרים'!M132&lt;&gt;"")),פרמטרים!$AF$4,פרמטרים!$AF$5)))))</f>
        <v/>
      </c>
      <c r="AG132" s="118"/>
      <c r="AH132" s="121" t="str">
        <f>IF(E132="","",IF(AD132="הוחלט לא להנגיש",פרמטרים!$AF$7,IF(AD132="בוצע",פרמטרים!$AF$6,IF(T132=פרמטרים!$T$6,פרמטרים!$AF$7,IF(AB132=פרמטרים!$N$5,פרמטרים!$AF$3,IF(OR(AB132=פרמטרים!$N$4,T132=פרמטרים!$T$5),פרמטרים!$AF$4,פרמטרים!$AF$5))))))</f>
        <v/>
      </c>
      <c r="AI132" s="118"/>
      <c r="AJ132" s="121" t="str">
        <f t="shared" si="23"/>
        <v/>
      </c>
      <c r="AK132" s="118"/>
      <c r="AL132" s="122"/>
      <c r="AM132" s="122"/>
      <c r="AN132" s="123" t="str">
        <f t="shared" si="27"/>
        <v/>
      </c>
      <c r="AO132" s="118"/>
      <c r="AP132" s="124" t="str">
        <f t="shared" si="28"/>
        <v/>
      </c>
      <c r="AQ132" s="124"/>
      <c r="AR132" s="120"/>
      <c r="AS132" s="120"/>
      <c r="AT132" s="120"/>
      <c r="AU132" s="125"/>
      <c r="AV132" s="118"/>
      <c r="AW132" s="118"/>
      <c r="AX132" s="126" t="str">
        <f t="shared" si="31"/>
        <v/>
      </c>
      <c r="AY132" s="127" t="str">
        <f t="shared" si="29"/>
        <v/>
      </c>
      <c r="AZ132" s="127" t="str">
        <f t="shared" si="30"/>
        <v/>
      </c>
    </row>
    <row r="133" spans="1:52" hidden="1">
      <c r="A133" s="112" t="str">
        <f t="shared" si="25"/>
        <v>משרד המדע הטכנולוגיה והחלל</v>
      </c>
      <c r="B133" s="113" t="str">
        <f t="shared" si="26"/>
        <v>most</v>
      </c>
      <c r="C133" s="114">
        <v>128</v>
      </c>
      <c r="D133" s="114" t="str">
        <f>IF(E133="","",IF(סימול="","לא הוגדר שם משרד",CONCATENATE(סימול,".DB.",COUNTIF($B$5:B132,$B133)+1)))</f>
        <v/>
      </c>
      <c r="E133" s="130"/>
      <c r="F133" s="138"/>
      <c r="G133" s="117"/>
      <c r="H133" s="118"/>
      <c r="I133" s="117"/>
      <c r="J133" s="119"/>
      <c r="K133" s="117"/>
      <c r="L133" s="118"/>
      <c r="M133" s="117"/>
      <c r="N133" s="118"/>
      <c r="O133" s="117"/>
      <c r="P133" s="118"/>
      <c r="Q133" s="118"/>
      <c r="R133" s="118"/>
      <c r="S133" s="117"/>
      <c r="T133" s="117"/>
      <c r="U133" s="118"/>
      <c r="V133" s="117"/>
      <c r="W133" s="118"/>
      <c r="X133" s="120"/>
      <c r="Y133" s="117"/>
      <c r="Z133" s="118"/>
      <c r="AA133" s="117"/>
      <c r="AB133" s="117"/>
      <c r="AC133" s="118"/>
      <c r="AD133" s="117" t="str">
        <f>IF(E133="","",IF(T133=פרמטרים!$T$6,פרמטרים!$V$8,פרמטרים!$V$3))</f>
        <v/>
      </c>
      <c r="AE133" s="118"/>
      <c r="AF133" s="121" t="str">
        <f>IF(E133="","",IF(AD133="הוחלט לא להנגיש",פרמטרים!$AF$7,IF(AD133="בוצע",פרמטרים!$AF$6,IF(OR('רשימת מאגרים'!O133=פרמטרים!$J$3,AND('רשימת מאגרים'!O133=פרמטרים!$J$4,'רשימת מאגרים'!M133&lt;&gt;"")),פרמטרים!$AF$3,IF(OR('רשימת מאגרים'!O133=פרמטרים!$J$4,AND('רשימת מאגרים'!O133=פרמטרים!$J$5,'רשימת מאגרים'!M133&lt;&gt;"")),פרמטרים!$AF$4,פרמטרים!$AF$5)))))</f>
        <v/>
      </c>
      <c r="AG133" s="118"/>
      <c r="AH133" s="121" t="str">
        <f>IF(E133="","",IF(AD133="הוחלט לא להנגיש",פרמטרים!$AF$7,IF(AD133="בוצע",פרמטרים!$AF$6,IF(T133=פרמטרים!$T$6,פרמטרים!$AF$7,IF(AB133=פרמטרים!$N$5,פרמטרים!$AF$3,IF(OR(AB133=פרמטרים!$N$4,T133=פרמטרים!$T$5),פרמטרים!$AF$4,פרמטרים!$AF$5))))))</f>
        <v/>
      </c>
      <c r="AI133" s="118"/>
      <c r="AJ133" s="121" t="str">
        <f t="shared" si="23"/>
        <v/>
      </c>
      <c r="AK133" s="118"/>
      <c r="AL133" s="122"/>
      <c r="AM133" s="122"/>
      <c r="AN133" s="123" t="str">
        <f t="shared" si="27"/>
        <v/>
      </c>
      <c r="AO133" s="118"/>
      <c r="AP133" s="124" t="str">
        <f t="shared" si="28"/>
        <v/>
      </c>
      <c r="AQ133" s="124"/>
      <c r="AR133" s="120"/>
      <c r="AS133" s="120"/>
      <c r="AT133" s="120"/>
      <c r="AU133" s="125"/>
      <c r="AV133" s="118"/>
      <c r="AW133" s="118"/>
      <c r="AX133" s="126" t="str">
        <f t="shared" si="31"/>
        <v/>
      </c>
      <c r="AY133" s="127" t="str">
        <f t="shared" si="29"/>
        <v/>
      </c>
      <c r="AZ133" s="127" t="str">
        <f t="shared" si="30"/>
        <v/>
      </c>
    </row>
    <row r="134" spans="1:52" hidden="1">
      <c r="A134" s="112" t="str">
        <f t="shared" ref="A134:A165" si="32">IF(המשרד="","",המשרד)</f>
        <v>משרד המדע הטכנולוגיה והחלל</v>
      </c>
      <c r="B134" s="113" t="str">
        <f t="shared" ref="B134:B165" si="33">IF(סימול="","",סימול)</f>
        <v>most</v>
      </c>
      <c r="C134" s="114">
        <v>129</v>
      </c>
      <c r="D134" s="114" t="str">
        <f>IF(E134="","",IF(סימול="","לא הוגדר שם משרד",CONCATENATE(סימול,".DB.",COUNTIF($B$5:B133,$B134)+1)))</f>
        <v/>
      </c>
      <c r="E134" s="130"/>
      <c r="F134" s="138"/>
      <c r="G134" s="117"/>
      <c r="H134" s="118"/>
      <c r="I134" s="117"/>
      <c r="J134" s="119"/>
      <c r="K134" s="117"/>
      <c r="L134" s="118"/>
      <c r="M134" s="117"/>
      <c r="N134" s="118"/>
      <c r="O134" s="117"/>
      <c r="P134" s="118"/>
      <c r="Q134" s="118"/>
      <c r="R134" s="118"/>
      <c r="S134" s="117"/>
      <c r="T134" s="117"/>
      <c r="U134" s="118"/>
      <c r="V134" s="117"/>
      <c r="W134" s="118"/>
      <c r="X134" s="120"/>
      <c r="Y134" s="117"/>
      <c r="Z134" s="118"/>
      <c r="AA134" s="117"/>
      <c r="AB134" s="117"/>
      <c r="AC134" s="118"/>
      <c r="AD134" s="117" t="str">
        <f>IF(E134="","",IF(T134=פרמטרים!$T$6,פרמטרים!$V$8,פרמטרים!$V$3))</f>
        <v/>
      </c>
      <c r="AE134" s="118"/>
      <c r="AF134" s="121" t="str">
        <f>IF(E134="","",IF(AD134="הוחלט לא להנגיש",פרמטרים!$AF$7,IF(AD134="בוצע",פרמטרים!$AF$6,IF(OR('רשימת מאגרים'!O134=פרמטרים!$J$3,AND('רשימת מאגרים'!O134=פרמטרים!$J$4,'רשימת מאגרים'!M134&lt;&gt;"")),פרמטרים!$AF$3,IF(OR('רשימת מאגרים'!O134=פרמטרים!$J$4,AND('רשימת מאגרים'!O134=פרמטרים!$J$5,'רשימת מאגרים'!M134&lt;&gt;"")),פרמטרים!$AF$4,פרמטרים!$AF$5)))))</f>
        <v/>
      </c>
      <c r="AG134" s="118"/>
      <c r="AH134" s="121" t="str">
        <f>IF(E134="","",IF(AD134="הוחלט לא להנגיש",פרמטרים!$AF$7,IF(AD134="בוצע",פרמטרים!$AF$6,IF(T134=פרמטרים!$T$6,פרמטרים!$AF$7,IF(AB134=פרמטרים!$N$5,פרמטרים!$AF$3,IF(OR(AB134=פרמטרים!$N$4,T134=פרמטרים!$T$5),פרמטרים!$AF$4,פרמטרים!$AF$5))))))</f>
        <v/>
      </c>
      <c r="AI134" s="118"/>
      <c r="AJ134" s="121" t="str">
        <f t="shared" si="23"/>
        <v/>
      </c>
      <c r="AK134" s="118"/>
      <c r="AL134" s="122"/>
      <c r="AM134" s="122"/>
      <c r="AN134" s="123" t="str">
        <f t="shared" ref="AN134:AN165" si="34">IF($E134="","",IFERROR(AL134*$AL$1,0)+AM134)</f>
        <v/>
      </c>
      <c r="AO134" s="118"/>
      <c r="AP134" s="124" t="str">
        <f t="shared" ref="AP134:AP165" si="35">IF(E134="","",IF(Y134="","",Y134))</f>
        <v/>
      </c>
      <c r="AQ134" s="124"/>
      <c r="AR134" s="120"/>
      <c r="AS134" s="120"/>
      <c r="AT134" s="120"/>
      <c r="AU134" s="125"/>
      <c r="AV134" s="118"/>
      <c r="AW134" s="118"/>
      <c r="AX134" s="126" t="str">
        <f t="shared" si="31"/>
        <v/>
      </c>
      <c r="AY134" s="127" t="str">
        <f t="shared" ref="AY134:AY165" si="36">IFERROR(IF($AR134="","",YEAR($AR134)),"")</f>
        <v/>
      </c>
      <c r="AZ134" s="127" t="str">
        <f t="shared" ref="AZ134:AZ165" si="37">IFERROR(IF($AR134="","",CONCATENATE(IF(MONTH($AR134)&lt;4,"Q1",IF(MONTH($AR134)&lt;7,"Q2",IF($AR134&lt;10,"Q3","Q4"))),"/",YEAR($AR134))),"")</f>
        <v/>
      </c>
    </row>
    <row r="135" spans="1:52" hidden="1">
      <c r="A135" s="112" t="str">
        <f t="shared" si="32"/>
        <v>משרד המדע הטכנולוגיה והחלל</v>
      </c>
      <c r="B135" s="113" t="str">
        <f t="shared" si="33"/>
        <v>most</v>
      </c>
      <c r="C135" s="114">
        <v>130</v>
      </c>
      <c r="D135" s="114" t="str">
        <f>IF(E135="","",IF(סימול="","לא הוגדר שם משרד",CONCATENATE(סימול,".DB.",COUNTIF($B$5:B134,$B135)+1)))</f>
        <v/>
      </c>
      <c r="E135" s="130"/>
      <c r="F135" s="138"/>
      <c r="G135" s="117"/>
      <c r="H135" s="118"/>
      <c r="I135" s="117"/>
      <c r="J135" s="119"/>
      <c r="K135" s="117"/>
      <c r="L135" s="118"/>
      <c r="M135" s="117"/>
      <c r="N135" s="118"/>
      <c r="O135" s="117"/>
      <c r="P135" s="118"/>
      <c r="Q135" s="118"/>
      <c r="R135" s="118"/>
      <c r="S135" s="117"/>
      <c r="T135" s="117"/>
      <c r="U135" s="118"/>
      <c r="V135" s="117"/>
      <c r="W135" s="118"/>
      <c r="X135" s="120"/>
      <c r="Y135" s="117"/>
      <c r="Z135" s="118"/>
      <c r="AA135" s="117"/>
      <c r="AB135" s="117"/>
      <c r="AC135" s="118"/>
      <c r="AD135" s="117" t="str">
        <f>IF(E135="","",IF(T135=פרמטרים!$T$6,פרמטרים!$V$8,פרמטרים!$V$3))</f>
        <v/>
      </c>
      <c r="AE135" s="118"/>
      <c r="AF135" s="121" t="str">
        <f>IF(E135="","",IF(AD135="הוחלט לא להנגיש",פרמטרים!$AF$7,IF(AD135="בוצע",פרמטרים!$AF$6,IF(OR('רשימת מאגרים'!O135=פרמטרים!$J$3,AND('רשימת מאגרים'!O135=פרמטרים!$J$4,'רשימת מאגרים'!M135&lt;&gt;"")),פרמטרים!$AF$3,IF(OR('רשימת מאגרים'!O135=פרמטרים!$J$4,AND('רשימת מאגרים'!O135=פרמטרים!$J$5,'רשימת מאגרים'!M135&lt;&gt;"")),פרמטרים!$AF$4,פרמטרים!$AF$5)))))</f>
        <v/>
      </c>
      <c r="AG135" s="118"/>
      <c r="AH135" s="121" t="str">
        <f>IF(E135="","",IF(AD135="הוחלט לא להנגיש",פרמטרים!$AF$7,IF(AD135="בוצע",פרמטרים!$AF$6,IF(T135=פרמטרים!$T$6,פרמטרים!$AF$7,IF(AB135=פרמטרים!$N$5,פרמטרים!$AF$3,IF(OR(AB135=פרמטרים!$N$4,T135=פרמטרים!$T$5),פרמטרים!$AF$4,פרמטרים!$AF$5))))))</f>
        <v/>
      </c>
      <c r="AI135" s="118"/>
      <c r="AJ135" s="121" t="str">
        <f t="shared" ref="AJ135:AJ198" si="38">IF($E135="","",IF($S135="כן","כן",""))</f>
        <v/>
      </c>
      <c r="AK135" s="118"/>
      <c r="AL135" s="122"/>
      <c r="AM135" s="122"/>
      <c r="AN135" s="123" t="str">
        <f t="shared" si="34"/>
        <v/>
      </c>
      <c r="AO135" s="118"/>
      <c r="AP135" s="124" t="str">
        <f t="shared" si="35"/>
        <v/>
      </c>
      <c r="AQ135" s="124"/>
      <c r="AR135" s="120"/>
      <c r="AS135" s="120"/>
      <c r="AT135" s="120"/>
      <c r="AU135" s="125"/>
      <c r="AV135" s="118"/>
      <c r="AW135" s="118"/>
      <c r="AX135" s="126" t="str">
        <f t="shared" si="31"/>
        <v/>
      </c>
      <c r="AY135" s="127" t="str">
        <f t="shared" si="36"/>
        <v/>
      </c>
      <c r="AZ135" s="127" t="str">
        <f t="shared" si="37"/>
        <v/>
      </c>
    </row>
    <row r="136" spans="1:52" hidden="1">
      <c r="A136" s="112" t="str">
        <f t="shared" si="32"/>
        <v>משרד המדע הטכנולוגיה והחלל</v>
      </c>
      <c r="B136" s="113" t="str">
        <f t="shared" si="33"/>
        <v>most</v>
      </c>
      <c r="C136" s="114">
        <v>131</v>
      </c>
      <c r="D136" s="114" t="str">
        <f>IF(E136="","",IF(סימול="","לא הוגדר שם משרד",CONCATENATE(סימול,".DB.",COUNTIF($B$5:B135,$B136)+1)))</f>
        <v/>
      </c>
      <c r="E136" s="130"/>
      <c r="F136" s="138"/>
      <c r="G136" s="117"/>
      <c r="H136" s="118"/>
      <c r="I136" s="117"/>
      <c r="J136" s="119"/>
      <c r="K136" s="117"/>
      <c r="L136" s="118"/>
      <c r="M136" s="117"/>
      <c r="N136" s="118"/>
      <c r="O136" s="117"/>
      <c r="P136" s="118"/>
      <c r="Q136" s="118"/>
      <c r="R136" s="118"/>
      <c r="S136" s="117"/>
      <c r="T136" s="117"/>
      <c r="U136" s="118"/>
      <c r="V136" s="117"/>
      <c r="W136" s="118"/>
      <c r="X136" s="120"/>
      <c r="Y136" s="117"/>
      <c r="Z136" s="118"/>
      <c r="AA136" s="117"/>
      <c r="AB136" s="117"/>
      <c r="AC136" s="118"/>
      <c r="AD136" s="117" t="str">
        <f>IF(E136="","",IF(T136=פרמטרים!$T$6,פרמטרים!$V$8,פרמטרים!$V$3))</f>
        <v/>
      </c>
      <c r="AE136" s="118"/>
      <c r="AF136" s="121" t="str">
        <f>IF(E136="","",IF(AD136="הוחלט לא להנגיש",פרמטרים!$AF$7,IF(AD136="בוצע",פרמטרים!$AF$6,IF(OR('רשימת מאגרים'!O136=פרמטרים!$J$3,AND('רשימת מאגרים'!O136=פרמטרים!$J$4,'רשימת מאגרים'!M136&lt;&gt;"")),פרמטרים!$AF$3,IF(OR('רשימת מאגרים'!O136=פרמטרים!$J$4,AND('רשימת מאגרים'!O136=פרמטרים!$J$5,'רשימת מאגרים'!M136&lt;&gt;"")),פרמטרים!$AF$4,פרמטרים!$AF$5)))))</f>
        <v/>
      </c>
      <c r="AG136" s="118"/>
      <c r="AH136" s="121" t="str">
        <f>IF(E136="","",IF(AD136="הוחלט לא להנגיש",פרמטרים!$AF$7,IF(AD136="בוצע",פרמטרים!$AF$6,IF(T136=פרמטרים!$T$6,פרמטרים!$AF$7,IF(AB136=פרמטרים!$N$5,פרמטרים!$AF$3,IF(OR(AB136=פרמטרים!$N$4,T136=פרמטרים!$T$5),פרמטרים!$AF$4,פרמטרים!$AF$5))))))</f>
        <v/>
      </c>
      <c r="AI136" s="118"/>
      <c r="AJ136" s="121" t="str">
        <f t="shared" si="38"/>
        <v/>
      </c>
      <c r="AK136" s="118"/>
      <c r="AL136" s="122"/>
      <c r="AM136" s="122"/>
      <c r="AN136" s="123" t="str">
        <f t="shared" si="34"/>
        <v/>
      </c>
      <c r="AO136" s="118"/>
      <c r="AP136" s="124" t="str">
        <f t="shared" si="35"/>
        <v/>
      </c>
      <c r="AQ136" s="124"/>
      <c r="AR136" s="120"/>
      <c r="AS136" s="120"/>
      <c r="AT136" s="120"/>
      <c r="AU136" s="125"/>
      <c r="AV136" s="118"/>
      <c r="AW136" s="118"/>
      <c r="AX136" s="126" t="str">
        <f t="shared" si="31"/>
        <v/>
      </c>
      <c r="AY136" s="127" t="str">
        <f t="shared" si="36"/>
        <v/>
      </c>
      <c r="AZ136" s="127" t="str">
        <f t="shared" si="37"/>
        <v/>
      </c>
    </row>
    <row r="137" spans="1:52" hidden="1">
      <c r="A137" s="112" t="str">
        <f t="shared" si="32"/>
        <v>משרד המדע הטכנולוגיה והחלל</v>
      </c>
      <c r="B137" s="113" t="str">
        <f t="shared" si="33"/>
        <v>most</v>
      </c>
      <c r="C137" s="114">
        <v>132</v>
      </c>
      <c r="D137" s="114" t="str">
        <f>IF(E137="","",IF(סימול="","לא הוגדר שם משרד",CONCATENATE(סימול,".DB.",COUNTIF($B$5:B136,$B137)+1)))</f>
        <v/>
      </c>
      <c r="E137" s="130"/>
      <c r="F137" s="138"/>
      <c r="G137" s="117"/>
      <c r="H137" s="118"/>
      <c r="I137" s="117"/>
      <c r="J137" s="119"/>
      <c r="K137" s="117"/>
      <c r="L137" s="118"/>
      <c r="M137" s="117"/>
      <c r="N137" s="118"/>
      <c r="O137" s="117"/>
      <c r="P137" s="118"/>
      <c r="Q137" s="118"/>
      <c r="R137" s="118"/>
      <c r="S137" s="117"/>
      <c r="T137" s="117"/>
      <c r="U137" s="118"/>
      <c r="V137" s="117"/>
      <c r="W137" s="118"/>
      <c r="X137" s="120"/>
      <c r="Y137" s="117"/>
      <c r="Z137" s="118"/>
      <c r="AA137" s="117"/>
      <c r="AB137" s="117"/>
      <c r="AC137" s="118"/>
      <c r="AD137" s="117" t="str">
        <f>IF(E137="","",IF(T137=פרמטרים!$T$6,פרמטרים!$V$8,פרמטרים!$V$3))</f>
        <v/>
      </c>
      <c r="AE137" s="118"/>
      <c r="AF137" s="121" t="str">
        <f>IF(E137="","",IF(AD137="הוחלט לא להנגיש",פרמטרים!$AF$7,IF(AD137="בוצע",פרמטרים!$AF$6,IF(OR('רשימת מאגרים'!O137=פרמטרים!$J$3,AND('רשימת מאגרים'!O137=פרמטרים!$J$4,'רשימת מאגרים'!M137&lt;&gt;"")),פרמטרים!$AF$3,IF(OR('רשימת מאגרים'!O137=פרמטרים!$J$4,AND('רשימת מאגרים'!O137=פרמטרים!$J$5,'רשימת מאגרים'!M137&lt;&gt;"")),פרמטרים!$AF$4,פרמטרים!$AF$5)))))</f>
        <v/>
      </c>
      <c r="AG137" s="118"/>
      <c r="AH137" s="121" t="str">
        <f>IF(E137="","",IF(AD137="הוחלט לא להנגיש",פרמטרים!$AF$7,IF(AD137="בוצע",פרמטרים!$AF$6,IF(T137=פרמטרים!$T$6,פרמטרים!$AF$7,IF(AB137=פרמטרים!$N$5,פרמטרים!$AF$3,IF(OR(AB137=פרמטרים!$N$4,T137=פרמטרים!$T$5),פרמטרים!$AF$4,פרמטרים!$AF$5))))))</f>
        <v/>
      </c>
      <c r="AI137" s="118"/>
      <c r="AJ137" s="121" t="str">
        <f t="shared" si="38"/>
        <v/>
      </c>
      <c r="AK137" s="118"/>
      <c r="AL137" s="122"/>
      <c r="AM137" s="122"/>
      <c r="AN137" s="123" t="str">
        <f t="shared" si="34"/>
        <v/>
      </c>
      <c r="AO137" s="118"/>
      <c r="AP137" s="124" t="str">
        <f t="shared" si="35"/>
        <v/>
      </c>
      <c r="AQ137" s="124"/>
      <c r="AR137" s="120"/>
      <c r="AS137" s="120"/>
      <c r="AT137" s="120"/>
      <c r="AU137" s="125"/>
      <c r="AV137" s="118"/>
      <c r="AW137" s="118"/>
      <c r="AX137" s="126" t="str">
        <f t="shared" si="31"/>
        <v/>
      </c>
      <c r="AY137" s="127" t="str">
        <f t="shared" si="36"/>
        <v/>
      </c>
      <c r="AZ137" s="127" t="str">
        <f t="shared" si="37"/>
        <v/>
      </c>
    </row>
    <row r="138" spans="1:52" hidden="1">
      <c r="A138" s="112" t="str">
        <f t="shared" si="32"/>
        <v>משרד המדע הטכנולוגיה והחלל</v>
      </c>
      <c r="B138" s="113" t="str">
        <f t="shared" si="33"/>
        <v>most</v>
      </c>
      <c r="C138" s="114">
        <v>133</v>
      </c>
      <c r="D138" s="114" t="str">
        <f>IF(E138="","",IF(סימול="","לא הוגדר שם משרד",CONCATENATE(סימול,".DB.",COUNTIF($B$5:B137,$B138)+1)))</f>
        <v/>
      </c>
      <c r="E138" s="130"/>
      <c r="F138" s="138"/>
      <c r="G138" s="117"/>
      <c r="H138" s="118"/>
      <c r="I138" s="117"/>
      <c r="J138" s="119"/>
      <c r="K138" s="117"/>
      <c r="L138" s="118"/>
      <c r="M138" s="117"/>
      <c r="N138" s="118"/>
      <c r="O138" s="117"/>
      <c r="P138" s="118"/>
      <c r="Q138" s="118"/>
      <c r="R138" s="118"/>
      <c r="S138" s="117"/>
      <c r="T138" s="117"/>
      <c r="U138" s="118"/>
      <c r="V138" s="117"/>
      <c r="W138" s="118"/>
      <c r="X138" s="120"/>
      <c r="Y138" s="117"/>
      <c r="Z138" s="118"/>
      <c r="AA138" s="117"/>
      <c r="AB138" s="117"/>
      <c r="AC138" s="118"/>
      <c r="AD138" s="117" t="str">
        <f>IF(E138="","",IF(T138=פרמטרים!$T$6,פרמטרים!$V$8,פרמטרים!$V$3))</f>
        <v/>
      </c>
      <c r="AE138" s="118"/>
      <c r="AF138" s="121" t="str">
        <f>IF(E138="","",IF(AD138="הוחלט לא להנגיש",פרמטרים!$AF$7,IF(AD138="בוצע",פרמטרים!$AF$6,IF(OR('רשימת מאגרים'!O138=פרמטרים!$J$3,AND('רשימת מאגרים'!O138=פרמטרים!$J$4,'רשימת מאגרים'!M138&lt;&gt;"")),פרמטרים!$AF$3,IF(OR('רשימת מאגרים'!O138=פרמטרים!$J$4,AND('רשימת מאגרים'!O138=פרמטרים!$J$5,'רשימת מאגרים'!M138&lt;&gt;"")),פרמטרים!$AF$4,פרמטרים!$AF$5)))))</f>
        <v/>
      </c>
      <c r="AG138" s="118"/>
      <c r="AH138" s="121" t="str">
        <f>IF(E138="","",IF(AD138="הוחלט לא להנגיש",פרמטרים!$AF$7,IF(AD138="בוצע",פרמטרים!$AF$6,IF(T138=פרמטרים!$T$6,פרמטרים!$AF$7,IF(AB138=פרמטרים!$N$5,פרמטרים!$AF$3,IF(OR(AB138=פרמטרים!$N$4,T138=פרמטרים!$T$5),פרמטרים!$AF$4,פרמטרים!$AF$5))))))</f>
        <v/>
      </c>
      <c r="AI138" s="118"/>
      <c r="AJ138" s="121" t="str">
        <f t="shared" si="38"/>
        <v/>
      </c>
      <c r="AK138" s="118"/>
      <c r="AL138" s="122"/>
      <c r="AM138" s="122"/>
      <c r="AN138" s="123" t="str">
        <f t="shared" si="34"/>
        <v/>
      </c>
      <c r="AO138" s="118"/>
      <c r="AP138" s="124" t="str">
        <f t="shared" si="35"/>
        <v/>
      </c>
      <c r="AQ138" s="124"/>
      <c r="AR138" s="120"/>
      <c r="AS138" s="120"/>
      <c r="AT138" s="120"/>
      <c r="AU138" s="125"/>
      <c r="AV138" s="118"/>
      <c r="AW138" s="118"/>
      <c r="AX138" s="126" t="str">
        <f t="shared" si="31"/>
        <v/>
      </c>
      <c r="AY138" s="127" t="str">
        <f t="shared" si="36"/>
        <v/>
      </c>
      <c r="AZ138" s="127" t="str">
        <f t="shared" si="37"/>
        <v/>
      </c>
    </row>
    <row r="139" spans="1:52" hidden="1">
      <c r="A139" s="112" t="str">
        <f t="shared" si="32"/>
        <v>משרד המדע הטכנולוגיה והחלל</v>
      </c>
      <c r="B139" s="113" t="str">
        <f t="shared" si="33"/>
        <v>most</v>
      </c>
      <c r="C139" s="114">
        <v>134</v>
      </c>
      <c r="D139" s="114" t="str">
        <f>IF(E139="","",IF(סימול="","לא הוגדר שם משרד",CONCATENATE(סימול,".DB.",COUNTIF($B$5:B138,$B139)+1)))</f>
        <v/>
      </c>
      <c r="E139" s="130"/>
      <c r="F139" s="138"/>
      <c r="G139" s="117"/>
      <c r="H139" s="118"/>
      <c r="I139" s="117"/>
      <c r="J139" s="119"/>
      <c r="K139" s="117"/>
      <c r="L139" s="118"/>
      <c r="M139" s="117"/>
      <c r="N139" s="118"/>
      <c r="O139" s="117"/>
      <c r="P139" s="118"/>
      <c r="Q139" s="118"/>
      <c r="R139" s="118"/>
      <c r="S139" s="117"/>
      <c r="T139" s="117"/>
      <c r="U139" s="118"/>
      <c r="V139" s="117"/>
      <c r="W139" s="118"/>
      <c r="X139" s="120"/>
      <c r="Y139" s="117"/>
      <c r="Z139" s="118"/>
      <c r="AA139" s="117"/>
      <c r="AB139" s="117"/>
      <c r="AC139" s="118"/>
      <c r="AD139" s="117" t="str">
        <f>IF(E139="","",IF(T139=פרמטרים!$T$6,פרמטרים!$V$8,פרמטרים!$V$3))</f>
        <v/>
      </c>
      <c r="AE139" s="118"/>
      <c r="AF139" s="121" t="str">
        <f>IF(E139="","",IF(AD139="הוחלט לא להנגיש",פרמטרים!$AF$7,IF(AD139="בוצע",פרמטרים!$AF$6,IF(OR('רשימת מאגרים'!O139=פרמטרים!$J$3,AND('רשימת מאגרים'!O139=פרמטרים!$J$4,'רשימת מאגרים'!M139&lt;&gt;"")),פרמטרים!$AF$3,IF(OR('רשימת מאגרים'!O139=פרמטרים!$J$4,AND('רשימת מאגרים'!O139=פרמטרים!$J$5,'רשימת מאגרים'!M139&lt;&gt;"")),פרמטרים!$AF$4,פרמטרים!$AF$5)))))</f>
        <v/>
      </c>
      <c r="AG139" s="118"/>
      <c r="AH139" s="121" t="str">
        <f>IF(E139="","",IF(AD139="הוחלט לא להנגיש",פרמטרים!$AF$7,IF(AD139="בוצע",פרמטרים!$AF$6,IF(T139=פרמטרים!$T$6,פרמטרים!$AF$7,IF(AB139=פרמטרים!$N$5,פרמטרים!$AF$3,IF(OR(AB139=פרמטרים!$N$4,T139=פרמטרים!$T$5),פרמטרים!$AF$4,פרמטרים!$AF$5))))))</f>
        <v/>
      </c>
      <c r="AI139" s="118"/>
      <c r="AJ139" s="121" t="str">
        <f t="shared" si="38"/>
        <v/>
      </c>
      <c r="AK139" s="118"/>
      <c r="AL139" s="122"/>
      <c r="AM139" s="122"/>
      <c r="AN139" s="123" t="str">
        <f t="shared" si="34"/>
        <v/>
      </c>
      <c r="AO139" s="118"/>
      <c r="AP139" s="124" t="str">
        <f t="shared" si="35"/>
        <v/>
      </c>
      <c r="AQ139" s="124"/>
      <c r="AR139" s="120"/>
      <c r="AS139" s="120"/>
      <c r="AT139" s="120"/>
      <c r="AU139" s="125"/>
      <c r="AV139" s="118"/>
      <c r="AW139" s="118"/>
      <c r="AX139" s="126" t="str">
        <f t="shared" si="31"/>
        <v/>
      </c>
      <c r="AY139" s="127" t="str">
        <f t="shared" si="36"/>
        <v/>
      </c>
      <c r="AZ139" s="127" t="str">
        <f t="shared" si="37"/>
        <v/>
      </c>
    </row>
    <row r="140" spans="1:52" hidden="1">
      <c r="A140" s="112" t="str">
        <f t="shared" si="32"/>
        <v>משרד המדע הטכנולוגיה והחלל</v>
      </c>
      <c r="B140" s="113" t="str">
        <f t="shared" si="33"/>
        <v>most</v>
      </c>
      <c r="C140" s="114">
        <v>135</v>
      </c>
      <c r="D140" s="114" t="str">
        <f>IF(E140="","",IF(סימול="","לא הוגדר שם משרד",CONCATENATE(סימול,".DB.",COUNTIF($B$5:B139,$B140)+1)))</f>
        <v/>
      </c>
      <c r="E140" s="130"/>
      <c r="F140" s="138"/>
      <c r="G140" s="117"/>
      <c r="H140" s="118"/>
      <c r="I140" s="117"/>
      <c r="J140" s="119"/>
      <c r="K140" s="117"/>
      <c r="L140" s="118"/>
      <c r="M140" s="117"/>
      <c r="N140" s="118"/>
      <c r="O140" s="117"/>
      <c r="P140" s="118"/>
      <c r="Q140" s="118"/>
      <c r="R140" s="118"/>
      <c r="S140" s="117"/>
      <c r="T140" s="117"/>
      <c r="U140" s="118"/>
      <c r="V140" s="117"/>
      <c r="W140" s="118"/>
      <c r="X140" s="120"/>
      <c r="Y140" s="117"/>
      <c r="Z140" s="118"/>
      <c r="AA140" s="117"/>
      <c r="AB140" s="117"/>
      <c r="AC140" s="118"/>
      <c r="AD140" s="117" t="str">
        <f>IF(E140="","",IF(T140=פרמטרים!$T$6,פרמטרים!$V$8,פרמטרים!$V$3))</f>
        <v/>
      </c>
      <c r="AE140" s="118"/>
      <c r="AF140" s="121" t="str">
        <f>IF(E140="","",IF(AD140="הוחלט לא להנגיש",פרמטרים!$AF$7,IF(AD140="בוצע",פרמטרים!$AF$6,IF(OR('רשימת מאגרים'!O140=פרמטרים!$J$3,AND('רשימת מאגרים'!O140=פרמטרים!$J$4,'רשימת מאגרים'!M140&lt;&gt;"")),פרמטרים!$AF$3,IF(OR('רשימת מאגרים'!O140=פרמטרים!$J$4,AND('רשימת מאגרים'!O140=פרמטרים!$J$5,'רשימת מאגרים'!M140&lt;&gt;"")),פרמטרים!$AF$4,פרמטרים!$AF$5)))))</f>
        <v/>
      </c>
      <c r="AG140" s="118"/>
      <c r="AH140" s="121" t="str">
        <f>IF(E140="","",IF(AD140="הוחלט לא להנגיש",פרמטרים!$AF$7,IF(AD140="בוצע",פרמטרים!$AF$6,IF(T140=פרמטרים!$T$6,פרמטרים!$AF$7,IF(AB140=פרמטרים!$N$5,פרמטרים!$AF$3,IF(OR(AB140=פרמטרים!$N$4,T140=פרמטרים!$T$5),פרמטרים!$AF$4,פרמטרים!$AF$5))))))</f>
        <v/>
      </c>
      <c r="AI140" s="118"/>
      <c r="AJ140" s="121" t="str">
        <f t="shared" si="38"/>
        <v/>
      </c>
      <c r="AK140" s="118"/>
      <c r="AL140" s="122"/>
      <c r="AM140" s="122"/>
      <c r="AN140" s="123" t="str">
        <f t="shared" si="34"/>
        <v/>
      </c>
      <c r="AO140" s="118"/>
      <c r="AP140" s="124" t="str">
        <f t="shared" si="35"/>
        <v/>
      </c>
      <c r="AQ140" s="124"/>
      <c r="AR140" s="120"/>
      <c r="AS140" s="120"/>
      <c r="AT140" s="120"/>
      <c r="AU140" s="125"/>
      <c r="AV140" s="118"/>
      <c r="AW140" s="118"/>
      <c r="AX140" s="126" t="str">
        <f t="shared" si="31"/>
        <v/>
      </c>
      <c r="AY140" s="127" t="str">
        <f t="shared" si="36"/>
        <v/>
      </c>
      <c r="AZ140" s="127" t="str">
        <f t="shared" si="37"/>
        <v/>
      </c>
    </row>
    <row r="141" spans="1:52" hidden="1">
      <c r="A141" s="112" t="str">
        <f t="shared" si="32"/>
        <v>משרד המדע הטכנולוגיה והחלל</v>
      </c>
      <c r="B141" s="113" t="str">
        <f t="shared" si="33"/>
        <v>most</v>
      </c>
      <c r="C141" s="114">
        <v>136</v>
      </c>
      <c r="D141" s="114" t="str">
        <f>IF(E141="","",IF(סימול="","לא הוגדר שם משרד",CONCATENATE(סימול,".DB.",COUNTIF($B$5:B140,$B141)+1)))</f>
        <v/>
      </c>
      <c r="E141" s="130"/>
      <c r="F141" s="138"/>
      <c r="G141" s="117"/>
      <c r="H141" s="118"/>
      <c r="I141" s="117"/>
      <c r="J141" s="119"/>
      <c r="K141" s="117"/>
      <c r="L141" s="118"/>
      <c r="M141" s="117"/>
      <c r="N141" s="118"/>
      <c r="O141" s="117"/>
      <c r="P141" s="118"/>
      <c r="Q141" s="118"/>
      <c r="R141" s="118"/>
      <c r="S141" s="117"/>
      <c r="T141" s="117"/>
      <c r="U141" s="118"/>
      <c r="V141" s="117"/>
      <c r="W141" s="118"/>
      <c r="X141" s="120"/>
      <c r="Y141" s="117"/>
      <c r="Z141" s="118"/>
      <c r="AA141" s="117"/>
      <c r="AB141" s="117"/>
      <c r="AC141" s="118"/>
      <c r="AD141" s="117" t="str">
        <f>IF(E141="","",IF(T141=פרמטרים!$T$6,פרמטרים!$V$8,פרמטרים!$V$3))</f>
        <v/>
      </c>
      <c r="AE141" s="118"/>
      <c r="AF141" s="121" t="str">
        <f>IF(E141="","",IF(AD141="הוחלט לא להנגיש",פרמטרים!$AF$7,IF(AD141="בוצע",פרמטרים!$AF$6,IF(OR('רשימת מאגרים'!O141=פרמטרים!$J$3,AND('רשימת מאגרים'!O141=פרמטרים!$J$4,'רשימת מאגרים'!M141&lt;&gt;"")),פרמטרים!$AF$3,IF(OR('רשימת מאגרים'!O141=פרמטרים!$J$4,AND('רשימת מאגרים'!O141=פרמטרים!$J$5,'רשימת מאגרים'!M141&lt;&gt;"")),פרמטרים!$AF$4,פרמטרים!$AF$5)))))</f>
        <v/>
      </c>
      <c r="AG141" s="118"/>
      <c r="AH141" s="121" t="str">
        <f>IF(E141="","",IF(AD141="הוחלט לא להנגיש",פרמטרים!$AF$7,IF(AD141="בוצע",פרמטרים!$AF$6,IF(T141=פרמטרים!$T$6,פרמטרים!$AF$7,IF(AB141=פרמטרים!$N$5,פרמטרים!$AF$3,IF(OR(AB141=פרמטרים!$N$4,T141=פרמטרים!$T$5),פרמטרים!$AF$4,פרמטרים!$AF$5))))))</f>
        <v/>
      </c>
      <c r="AI141" s="118"/>
      <c r="AJ141" s="121" t="str">
        <f t="shared" si="38"/>
        <v/>
      </c>
      <c r="AK141" s="118"/>
      <c r="AL141" s="122"/>
      <c r="AM141" s="122"/>
      <c r="AN141" s="123" t="str">
        <f t="shared" si="34"/>
        <v/>
      </c>
      <c r="AO141" s="118"/>
      <c r="AP141" s="124" t="str">
        <f t="shared" si="35"/>
        <v/>
      </c>
      <c r="AQ141" s="124"/>
      <c r="AR141" s="120"/>
      <c r="AS141" s="120"/>
      <c r="AT141" s="120"/>
      <c r="AU141" s="125"/>
      <c r="AV141" s="118"/>
      <c r="AW141" s="118"/>
      <c r="AX141" s="126" t="str">
        <f t="shared" si="31"/>
        <v/>
      </c>
      <c r="AY141" s="127" t="str">
        <f t="shared" si="36"/>
        <v/>
      </c>
      <c r="AZ141" s="127" t="str">
        <f t="shared" si="37"/>
        <v/>
      </c>
    </row>
    <row r="142" spans="1:52" hidden="1">
      <c r="A142" s="112" t="str">
        <f t="shared" si="32"/>
        <v>משרד המדע הטכנולוגיה והחלל</v>
      </c>
      <c r="B142" s="113" t="str">
        <f t="shared" si="33"/>
        <v>most</v>
      </c>
      <c r="C142" s="114">
        <v>137</v>
      </c>
      <c r="D142" s="114" t="str">
        <f>IF(E142="","",IF(סימול="","לא הוגדר שם משרד",CONCATENATE(סימול,".DB.",COUNTIF($B$5:B141,$B142)+1)))</f>
        <v/>
      </c>
      <c r="E142" s="130"/>
      <c r="F142" s="138"/>
      <c r="G142" s="117"/>
      <c r="H142" s="118"/>
      <c r="I142" s="117"/>
      <c r="J142" s="119"/>
      <c r="K142" s="117"/>
      <c r="L142" s="118"/>
      <c r="M142" s="117"/>
      <c r="N142" s="118"/>
      <c r="O142" s="117"/>
      <c r="P142" s="118"/>
      <c r="Q142" s="118"/>
      <c r="R142" s="118"/>
      <c r="S142" s="117"/>
      <c r="T142" s="117"/>
      <c r="U142" s="118"/>
      <c r="V142" s="117"/>
      <c r="W142" s="118"/>
      <c r="X142" s="120"/>
      <c r="Y142" s="117"/>
      <c r="Z142" s="118"/>
      <c r="AA142" s="117"/>
      <c r="AB142" s="117"/>
      <c r="AC142" s="118"/>
      <c r="AD142" s="117" t="str">
        <f>IF(E142="","",IF(T142=פרמטרים!$T$6,פרמטרים!$V$8,פרמטרים!$V$3))</f>
        <v/>
      </c>
      <c r="AE142" s="118"/>
      <c r="AF142" s="121" t="str">
        <f>IF(E142="","",IF(AD142="הוחלט לא להנגיש",פרמטרים!$AF$7,IF(AD142="בוצע",פרמטרים!$AF$6,IF(OR('רשימת מאגרים'!O142=פרמטרים!$J$3,AND('רשימת מאגרים'!O142=פרמטרים!$J$4,'רשימת מאגרים'!M142&lt;&gt;"")),פרמטרים!$AF$3,IF(OR('רשימת מאגרים'!O142=פרמטרים!$J$4,AND('רשימת מאגרים'!O142=פרמטרים!$J$5,'רשימת מאגרים'!M142&lt;&gt;"")),פרמטרים!$AF$4,פרמטרים!$AF$5)))))</f>
        <v/>
      </c>
      <c r="AG142" s="118"/>
      <c r="AH142" s="121" t="str">
        <f>IF(E142="","",IF(AD142="הוחלט לא להנגיש",פרמטרים!$AF$7,IF(AD142="בוצע",פרמטרים!$AF$6,IF(T142=פרמטרים!$T$6,פרמטרים!$AF$7,IF(AB142=פרמטרים!$N$5,פרמטרים!$AF$3,IF(OR(AB142=פרמטרים!$N$4,T142=פרמטרים!$T$5),פרמטרים!$AF$4,פרמטרים!$AF$5))))))</f>
        <v/>
      </c>
      <c r="AI142" s="118"/>
      <c r="AJ142" s="121" t="str">
        <f t="shared" si="38"/>
        <v/>
      </c>
      <c r="AK142" s="118"/>
      <c r="AL142" s="122"/>
      <c r="AM142" s="122"/>
      <c r="AN142" s="123" t="str">
        <f t="shared" si="34"/>
        <v/>
      </c>
      <c r="AO142" s="118"/>
      <c r="AP142" s="124" t="str">
        <f t="shared" si="35"/>
        <v/>
      </c>
      <c r="AQ142" s="124"/>
      <c r="AR142" s="120"/>
      <c r="AS142" s="120"/>
      <c r="AT142" s="120"/>
      <c r="AU142" s="125"/>
      <c r="AV142" s="118"/>
      <c r="AW142" s="118"/>
      <c r="AX142" s="126" t="str">
        <f t="shared" si="31"/>
        <v/>
      </c>
      <c r="AY142" s="127" t="str">
        <f t="shared" si="36"/>
        <v/>
      </c>
      <c r="AZ142" s="127" t="str">
        <f t="shared" si="37"/>
        <v/>
      </c>
    </row>
    <row r="143" spans="1:52" hidden="1">
      <c r="A143" s="112" t="str">
        <f t="shared" si="32"/>
        <v>משרד המדע הטכנולוגיה והחלל</v>
      </c>
      <c r="B143" s="113" t="str">
        <f t="shared" si="33"/>
        <v>most</v>
      </c>
      <c r="C143" s="114">
        <v>138</v>
      </c>
      <c r="D143" s="114" t="str">
        <f>IF(E143="","",IF(סימול="","לא הוגדר שם משרד",CONCATENATE(סימול,".DB.",COUNTIF($B$5:B142,$B143)+1)))</f>
        <v/>
      </c>
      <c r="E143" s="130"/>
      <c r="F143" s="138"/>
      <c r="G143" s="117"/>
      <c r="H143" s="118"/>
      <c r="I143" s="117"/>
      <c r="J143" s="119"/>
      <c r="K143" s="117"/>
      <c r="L143" s="118"/>
      <c r="M143" s="117"/>
      <c r="N143" s="118"/>
      <c r="O143" s="117"/>
      <c r="P143" s="118"/>
      <c r="Q143" s="118"/>
      <c r="R143" s="118"/>
      <c r="S143" s="117"/>
      <c r="T143" s="117"/>
      <c r="U143" s="118"/>
      <c r="V143" s="117"/>
      <c r="W143" s="118"/>
      <c r="X143" s="120"/>
      <c r="Y143" s="117"/>
      <c r="Z143" s="118"/>
      <c r="AA143" s="117"/>
      <c r="AB143" s="117"/>
      <c r="AC143" s="118"/>
      <c r="AD143" s="117" t="str">
        <f>IF(E143="","",IF(T143=פרמטרים!$T$6,פרמטרים!$V$8,פרמטרים!$V$3))</f>
        <v/>
      </c>
      <c r="AE143" s="118"/>
      <c r="AF143" s="121" t="str">
        <f>IF(E143="","",IF(AD143="הוחלט לא להנגיש",פרמטרים!$AF$7,IF(AD143="בוצע",פרמטרים!$AF$6,IF(OR('רשימת מאגרים'!O143=פרמטרים!$J$3,AND('רשימת מאגרים'!O143=פרמטרים!$J$4,'רשימת מאגרים'!M143&lt;&gt;"")),פרמטרים!$AF$3,IF(OR('רשימת מאגרים'!O143=פרמטרים!$J$4,AND('רשימת מאגרים'!O143=פרמטרים!$J$5,'רשימת מאגרים'!M143&lt;&gt;"")),פרמטרים!$AF$4,פרמטרים!$AF$5)))))</f>
        <v/>
      </c>
      <c r="AG143" s="118"/>
      <c r="AH143" s="121" t="str">
        <f>IF(E143="","",IF(AD143="הוחלט לא להנגיש",פרמטרים!$AF$7,IF(AD143="בוצע",פרמטרים!$AF$6,IF(T143=פרמטרים!$T$6,פרמטרים!$AF$7,IF(AB143=פרמטרים!$N$5,פרמטרים!$AF$3,IF(OR(AB143=פרמטרים!$N$4,T143=פרמטרים!$T$5),פרמטרים!$AF$4,פרמטרים!$AF$5))))))</f>
        <v/>
      </c>
      <c r="AI143" s="118"/>
      <c r="AJ143" s="121" t="str">
        <f t="shared" si="38"/>
        <v/>
      </c>
      <c r="AK143" s="118"/>
      <c r="AL143" s="122"/>
      <c r="AM143" s="122"/>
      <c r="AN143" s="123" t="str">
        <f t="shared" si="34"/>
        <v/>
      </c>
      <c r="AO143" s="118"/>
      <c r="AP143" s="124" t="str">
        <f t="shared" si="35"/>
        <v/>
      </c>
      <c r="AQ143" s="124"/>
      <c r="AR143" s="120"/>
      <c r="AS143" s="120"/>
      <c r="AT143" s="120"/>
      <c r="AU143" s="125"/>
      <c r="AV143" s="118"/>
      <c r="AW143" s="118"/>
      <c r="AX143" s="126" t="str">
        <f t="shared" si="31"/>
        <v/>
      </c>
      <c r="AY143" s="127" t="str">
        <f t="shared" si="36"/>
        <v/>
      </c>
      <c r="AZ143" s="127" t="str">
        <f t="shared" si="37"/>
        <v/>
      </c>
    </row>
    <row r="144" spans="1:52" hidden="1">
      <c r="A144" s="112" t="str">
        <f t="shared" si="32"/>
        <v>משרד המדע הטכנולוגיה והחלל</v>
      </c>
      <c r="B144" s="113" t="str">
        <f t="shared" si="33"/>
        <v>most</v>
      </c>
      <c r="C144" s="114">
        <v>139</v>
      </c>
      <c r="D144" s="114" t="str">
        <f>IF(E144="","",IF(סימול="","לא הוגדר שם משרד",CONCATENATE(סימול,".DB.",COUNTIF($B$5:B143,$B144)+1)))</f>
        <v/>
      </c>
      <c r="E144" s="130"/>
      <c r="F144" s="138"/>
      <c r="G144" s="117"/>
      <c r="H144" s="118"/>
      <c r="I144" s="117"/>
      <c r="J144" s="119"/>
      <c r="K144" s="117"/>
      <c r="L144" s="118"/>
      <c r="M144" s="117"/>
      <c r="N144" s="118"/>
      <c r="O144" s="117"/>
      <c r="P144" s="118"/>
      <c r="Q144" s="118"/>
      <c r="R144" s="118"/>
      <c r="S144" s="117"/>
      <c r="T144" s="117"/>
      <c r="U144" s="118"/>
      <c r="V144" s="117"/>
      <c r="W144" s="118"/>
      <c r="X144" s="120"/>
      <c r="Y144" s="117"/>
      <c r="Z144" s="118"/>
      <c r="AA144" s="117"/>
      <c r="AB144" s="117"/>
      <c r="AC144" s="118"/>
      <c r="AD144" s="117" t="str">
        <f>IF(E144="","",IF(T144=פרמטרים!$T$6,פרמטרים!$V$8,פרמטרים!$V$3))</f>
        <v/>
      </c>
      <c r="AE144" s="118"/>
      <c r="AF144" s="121" t="str">
        <f>IF(E144="","",IF(AD144="הוחלט לא להנגיש",פרמטרים!$AF$7,IF(AD144="בוצע",פרמטרים!$AF$6,IF(OR('רשימת מאגרים'!O144=פרמטרים!$J$3,AND('רשימת מאגרים'!O144=פרמטרים!$J$4,'רשימת מאגרים'!M144&lt;&gt;"")),פרמטרים!$AF$3,IF(OR('רשימת מאגרים'!O144=פרמטרים!$J$4,AND('רשימת מאגרים'!O144=פרמטרים!$J$5,'רשימת מאגרים'!M144&lt;&gt;"")),פרמטרים!$AF$4,פרמטרים!$AF$5)))))</f>
        <v/>
      </c>
      <c r="AG144" s="118"/>
      <c r="AH144" s="121" t="str">
        <f>IF(E144="","",IF(AD144="הוחלט לא להנגיש",פרמטרים!$AF$7,IF(AD144="בוצע",פרמטרים!$AF$6,IF(T144=פרמטרים!$T$6,פרמטרים!$AF$7,IF(AB144=פרמטרים!$N$5,פרמטרים!$AF$3,IF(OR(AB144=פרמטרים!$N$4,T144=פרמטרים!$T$5),פרמטרים!$AF$4,פרמטרים!$AF$5))))))</f>
        <v/>
      </c>
      <c r="AI144" s="118"/>
      <c r="AJ144" s="121" t="str">
        <f t="shared" si="38"/>
        <v/>
      </c>
      <c r="AK144" s="118"/>
      <c r="AL144" s="122"/>
      <c r="AM144" s="122"/>
      <c r="AN144" s="123" t="str">
        <f t="shared" si="34"/>
        <v/>
      </c>
      <c r="AO144" s="118"/>
      <c r="AP144" s="124" t="str">
        <f t="shared" si="35"/>
        <v/>
      </c>
      <c r="AQ144" s="124"/>
      <c r="AR144" s="120"/>
      <c r="AS144" s="120"/>
      <c r="AT144" s="120"/>
      <c r="AU144" s="125"/>
      <c r="AV144" s="118"/>
      <c r="AW144" s="118"/>
      <c r="AX144" s="126" t="str">
        <f t="shared" si="31"/>
        <v/>
      </c>
      <c r="AY144" s="127" t="str">
        <f t="shared" si="36"/>
        <v/>
      </c>
      <c r="AZ144" s="127" t="str">
        <f t="shared" si="37"/>
        <v/>
      </c>
    </row>
    <row r="145" spans="1:52" hidden="1">
      <c r="A145" s="112" t="str">
        <f t="shared" si="32"/>
        <v>משרד המדע הטכנולוגיה והחלל</v>
      </c>
      <c r="B145" s="113" t="str">
        <f t="shared" si="33"/>
        <v>most</v>
      </c>
      <c r="C145" s="114">
        <v>140</v>
      </c>
      <c r="D145" s="114" t="str">
        <f>IF(E145="","",IF(סימול="","לא הוגדר שם משרד",CONCATENATE(סימול,".DB.",COUNTIF($B$5:B144,$B145)+1)))</f>
        <v/>
      </c>
      <c r="E145" s="130"/>
      <c r="F145" s="138"/>
      <c r="G145" s="117"/>
      <c r="H145" s="118"/>
      <c r="I145" s="117"/>
      <c r="J145" s="119"/>
      <c r="K145" s="117"/>
      <c r="L145" s="118"/>
      <c r="M145" s="117"/>
      <c r="N145" s="118"/>
      <c r="O145" s="117"/>
      <c r="P145" s="118"/>
      <c r="Q145" s="118"/>
      <c r="R145" s="118"/>
      <c r="S145" s="117"/>
      <c r="T145" s="117"/>
      <c r="U145" s="118"/>
      <c r="V145" s="117"/>
      <c r="W145" s="118"/>
      <c r="X145" s="120"/>
      <c r="Y145" s="117"/>
      <c r="Z145" s="118"/>
      <c r="AA145" s="117"/>
      <c r="AB145" s="117"/>
      <c r="AC145" s="118"/>
      <c r="AD145" s="117" t="str">
        <f>IF(E145="","",IF(T145=פרמטרים!$T$6,פרמטרים!$V$8,פרמטרים!$V$3))</f>
        <v/>
      </c>
      <c r="AE145" s="118"/>
      <c r="AF145" s="121" t="str">
        <f>IF(E145="","",IF(AD145="הוחלט לא להנגיש",פרמטרים!$AF$7,IF(AD145="בוצע",פרמטרים!$AF$6,IF(OR('רשימת מאגרים'!O145=פרמטרים!$J$3,AND('רשימת מאגרים'!O145=פרמטרים!$J$4,'רשימת מאגרים'!M145&lt;&gt;"")),פרמטרים!$AF$3,IF(OR('רשימת מאגרים'!O145=פרמטרים!$J$4,AND('רשימת מאגרים'!O145=פרמטרים!$J$5,'רשימת מאגרים'!M145&lt;&gt;"")),פרמטרים!$AF$4,פרמטרים!$AF$5)))))</f>
        <v/>
      </c>
      <c r="AG145" s="118"/>
      <c r="AH145" s="121" t="str">
        <f>IF(E145="","",IF(AD145="הוחלט לא להנגיש",פרמטרים!$AF$7,IF(AD145="בוצע",פרמטרים!$AF$6,IF(T145=פרמטרים!$T$6,פרמטרים!$AF$7,IF(AB145=פרמטרים!$N$5,פרמטרים!$AF$3,IF(OR(AB145=פרמטרים!$N$4,T145=פרמטרים!$T$5),פרמטרים!$AF$4,פרמטרים!$AF$5))))))</f>
        <v/>
      </c>
      <c r="AI145" s="118"/>
      <c r="AJ145" s="121" t="str">
        <f t="shared" si="38"/>
        <v/>
      </c>
      <c r="AK145" s="118"/>
      <c r="AL145" s="122"/>
      <c r="AM145" s="122"/>
      <c r="AN145" s="123" t="str">
        <f t="shared" si="34"/>
        <v/>
      </c>
      <c r="AO145" s="118"/>
      <c r="AP145" s="124" t="str">
        <f t="shared" si="35"/>
        <v/>
      </c>
      <c r="AQ145" s="124"/>
      <c r="AR145" s="120"/>
      <c r="AS145" s="120"/>
      <c r="AT145" s="120"/>
      <c r="AU145" s="125"/>
      <c r="AV145" s="118"/>
      <c r="AW145" s="118"/>
      <c r="AX145" s="126" t="str">
        <f t="shared" si="31"/>
        <v/>
      </c>
      <c r="AY145" s="127" t="str">
        <f t="shared" si="36"/>
        <v/>
      </c>
      <c r="AZ145" s="127" t="str">
        <f t="shared" si="37"/>
        <v/>
      </c>
    </row>
    <row r="146" spans="1:52" hidden="1">
      <c r="A146" s="112" t="str">
        <f t="shared" si="32"/>
        <v>משרד המדע הטכנולוגיה והחלל</v>
      </c>
      <c r="B146" s="113" t="str">
        <f t="shared" si="33"/>
        <v>most</v>
      </c>
      <c r="C146" s="114">
        <v>141</v>
      </c>
      <c r="D146" s="114" t="str">
        <f>IF(E146="","",IF(סימול="","לא הוגדר שם משרד",CONCATENATE(סימול,".DB.",COUNTIF($B$5:B145,$B146)+1)))</f>
        <v/>
      </c>
      <c r="E146" s="130"/>
      <c r="F146" s="138"/>
      <c r="G146" s="117"/>
      <c r="H146" s="118"/>
      <c r="I146" s="117"/>
      <c r="J146" s="119"/>
      <c r="K146" s="117"/>
      <c r="L146" s="118"/>
      <c r="M146" s="117"/>
      <c r="N146" s="118"/>
      <c r="O146" s="117"/>
      <c r="P146" s="118"/>
      <c r="Q146" s="118"/>
      <c r="R146" s="118"/>
      <c r="S146" s="117"/>
      <c r="T146" s="117"/>
      <c r="U146" s="118"/>
      <c r="V146" s="117"/>
      <c r="W146" s="118"/>
      <c r="X146" s="120"/>
      <c r="Y146" s="117"/>
      <c r="Z146" s="118"/>
      <c r="AA146" s="117"/>
      <c r="AB146" s="117"/>
      <c r="AC146" s="118"/>
      <c r="AD146" s="117" t="str">
        <f>IF(E146="","",IF(T146=פרמטרים!$T$6,פרמטרים!$V$8,פרמטרים!$V$3))</f>
        <v/>
      </c>
      <c r="AE146" s="118"/>
      <c r="AF146" s="121" t="str">
        <f>IF(E146="","",IF(AD146="הוחלט לא להנגיש",פרמטרים!$AF$7,IF(AD146="בוצע",פרמטרים!$AF$6,IF(OR('רשימת מאגרים'!O146=פרמטרים!$J$3,AND('רשימת מאגרים'!O146=פרמטרים!$J$4,'רשימת מאגרים'!M146&lt;&gt;"")),פרמטרים!$AF$3,IF(OR('רשימת מאגרים'!O146=פרמטרים!$J$4,AND('רשימת מאגרים'!O146=פרמטרים!$J$5,'רשימת מאגרים'!M146&lt;&gt;"")),פרמטרים!$AF$4,פרמטרים!$AF$5)))))</f>
        <v/>
      </c>
      <c r="AG146" s="118"/>
      <c r="AH146" s="121" t="str">
        <f>IF(E146="","",IF(AD146="הוחלט לא להנגיש",פרמטרים!$AF$7,IF(AD146="בוצע",פרמטרים!$AF$6,IF(T146=פרמטרים!$T$6,פרמטרים!$AF$7,IF(AB146=פרמטרים!$N$5,פרמטרים!$AF$3,IF(OR(AB146=פרמטרים!$N$4,T146=פרמטרים!$T$5),פרמטרים!$AF$4,פרמטרים!$AF$5))))))</f>
        <v/>
      </c>
      <c r="AI146" s="118"/>
      <c r="AJ146" s="121" t="str">
        <f t="shared" si="38"/>
        <v/>
      </c>
      <c r="AK146" s="118"/>
      <c r="AL146" s="122"/>
      <c r="AM146" s="122"/>
      <c r="AN146" s="123" t="str">
        <f t="shared" si="34"/>
        <v/>
      </c>
      <c r="AO146" s="118"/>
      <c r="AP146" s="124" t="str">
        <f t="shared" si="35"/>
        <v/>
      </c>
      <c r="AQ146" s="124"/>
      <c r="AR146" s="120"/>
      <c r="AS146" s="120"/>
      <c r="AT146" s="120"/>
      <c r="AU146" s="125"/>
      <c r="AV146" s="118"/>
      <c r="AW146" s="118"/>
      <c r="AX146" s="126" t="str">
        <f t="shared" si="31"/>
        <v/>
      </c>
      <c r="AY146" s="127" t="str">
        <f t="shared" si="36"/>
        <v/>
      </c>
      <c r="AZ146" s="127" t="str">
        <f t="shared" si="37"/>
        <v/>
      </c>
    </row>
    <row r="147" spans="1:52" hidden="1">
      <c r="A147" s="112" t="str">
        <f t="shared" si="32"/>
        <v>משרד המדע הטכנולוגיה והחלל</v>
      </c>
      <c r="B147" s="113" t="str">
        <f t="shared" si="33"/>
        <v>most</v>
      </c>
      <c r="C147" s="114">
        <v>142</v>
      </c>
      <c r="D147" s="114" t="str">
        <f>IF(E147="","",IF(סימול="","לא הוגדר שם משרד",CONCATENATE(סימול,".DB.",COUNTIF($B$5:B146,$B147)+1)))</f>
        <v/>
      </c>
      <c r="E147" s="130"/>
      <c r="F147" s="138"/>
      <c r="G147" s="117"/>
      <c r="H147" s="118"/>
      <c r="I147" s="117"/>
      <c r="J147" s="119"/>
      <c r="K147" s="117"/>
      <c r="L147" s="118"/>
      <c r="M147" s="117"/>
      <c r="N147" s="118"/>
      <c r="O147" s="117"/>
      <c r="P147" s="118"/>
      <c r="Q147" s="118"/>
      <c r="R147" s="118"/>
      <c r="S147" s="117"/>
      <c r="T147" s="117"/>
      <c r="U147" s="118"/>
      <c r="V147" s="117"/>
      <c r="W147" s="118"/>
      <c r="X147" s="120"/>
      <c r="Y147" s="117"/>
      <c r="Z147" s="118"/>
      <c r="AA147" s="117"/>
      <c r="AB147" s="117"/>
      <c r="AC147" s="118"/>
      <c r="AD147" s="117" t="str">
        <f>IF(E147="","",IF(T147=פרמטרים!$T$6,פרמטרים!$V$8,פרמטרים!$V$3))</f>
        <v/>
      </c>
      <c r="AE147" s="118"/>
      <c r="AF147" s="121" t="str">
        <f>IF(E147="","",IF(AD147="הוחלט לא להנגיש",פרמטרים!$AF$7,IF(AD147="בוצע",פרמטרים!$AF$6,IF(OR('רשימת מאגרים'!O147=פרמטרים!$J$3,AND('רשימת מאגרים'!O147=פרמטרים!$J$4,'רשימת מאגרים'!M147&lt;&gt;"")),פרמטרים!$AF$3,IF(OR('רשימת מאגרים'!O147=פרמטרים!$J$4,AND('רשימת מאגרים'!O147=פרמטרים!$J$5,'רשימת מאגרים'!M147&lt;&gt;"")),פרמטרים!$AF$4,פרמטרים!$AF$5)))))</f>
        <v/>
      </c>
      <c r="AG147" s="118"/>
      <c r="AH147" s="121" t="str">
        <f>IF(E147="","",IF(AD147="הוחלט לא להנגיש",פרמטרים!$AF$7,IF(AD147="בוצע",פרמטרים!$AF$6,IF(T147=פרמטרים!$T$6,פרמטרים!$AF$7,IF(AB147=פרמטרים!$N$5,פרמטרים!$AF$3,IF(OR(AB147=פרמטרים!$N$4,T147=פרמטרים!$T$5),פרמטרים!$AF$4,פרמטרים!$AF$5))))))</f>
        <v/>
      </c>
      <c r="AI147" s="118"/>
      <c r="AJ147" s="121" t="str">
        <f t="shared" si="38"/>
        <v/>
      </c>
      <c r="AK147" s="118"/>
      <c r="AL147" s="122"/>
      <c r="AM147" s="122"/>
      <c r="AN147" s="123" t="str">
        <f t="shared" si="34"/>
        <v/>
      </c>
      <c r="AO147" s="118"/>
      <c r="AP147" s="124" t="str">
        <f t="shared" si="35"/>
        <v/>
      </c>
      <c r="AQ147" s="124"/>
      <c r="AR147" s="120"/>
      <c r="AS147" s="120"/>
      <c r="AT147" s="120"/>
      <c r="AU147" s="125"/>
      <c r="AV147" s="118"/>
      <c r="AW147" s="118"/>
      <c r="AX147" s="126" t="str">
        <f t="shared" si="31"/>
        <v/>
      </c>
      <c r="AY147" s="127" t="str">
        <f t="shared" si="36"/>
        <v/>
      </c>
      <c r="AZ147" s="127" t="str">
        <f t="shared" si="37"/>
        <v/>
      </c>
    </row>
    <row r="148" spans="1:52" hidden="1">
      <c r="A148" s="112" t="str">
        <f t="shared" si="32"/>
        <v>משרד המדע הטכנולוגיה והחלל</v>
      </c>
      <c r="B148" s="113" t="str">
        <f t="shared" si="33"/>
        <v>most</v>
      </c>
      <c r="C148" s="114">
        <v>143</v>
      </c>
      <c r="D148" s="114" t="str">
        <f>IF(E148="","",IF(סימול="","לא הוגדר שם משרד",CONCATENATE(סימול,".DB.",COUNTIF($B$5:B147,$B148)+1)))</f>
        <v/>
      </c>
      <c r="E148" s="130"/>
      <c r="F148" s="138"/>
      <c r="G148" s="117"/>
      <c r="H148" s="118"/>
      <c r="I148" s="117"/>
      <c r="J148" s="119"/>
      <c r="K148" s="117"/>
      <c r="L148" s="118"/>
      <c r="M148" s="117"/>
      <c r="N148" s="118"/>
      <c r="O148" s="117"/>
      <c r="P148" s="118"/>
      <c r="Q148" s="118"/>
      <c r="R148" s="118"/>
      <c r="S148" s="117"/>
      <c r="T148" s="117"/>
      <c r="U148" s="118"/>
      <c r="V148" s="117"/>
      <c r="W148" s="118"/>
      <c r="X148" s="120"/>
      <c r="Y148" s="117"/>
      <c r="Z148" s="118"/>
      <c r="AA148" s="117"/>
      <c r="AB148" s="117"/>
      <c r="AC148" s="118"/>
      <c r="AD148" s="117" t="str">
        <f>IF(E148="","",IF(T148=פרמטרים!$T$6,פרמטרים!$V$8,פרמטרים!$V$3))</f>
        <v/>
      </c>
      <c r="AE148" s="118"/>
      <c r="AF148" s="121" t="str">
        <f>IF(E148="","",IF(AD148="הוחלט לא להנגיש",פרמטרים!$AF$7,IF(AD148="בוצע",פרמטרים!$AF$6,IF(OR('רשימת מאגרים'!O148=פרמטרים!$J$3,AND('רשימת מאגרים'!O148=פרמטרים!$J$4,'רשימת מאגרים'!M148&lt;&gt;"")),פרמטרים!$AF$3,IF(OR('רשימת מאגרים'!O148=פרמטרים!$J$4,AND('רשימת מאגרים'!O148=פרמטרים!$J$5,'רשימת מאגרים'!M148&lt;&gt;"")),פרמטרים!$AF$4,פרמטרים!$AF$5)))))</f>
        <v/>
      </c>
      <c r="AG148" s="118"/>
      <c r="AH148" s="121" t="str">
        <f>IF(E148="","",IF(AD148="הוחלט לא להנגיש",פרמטרים!$AF$7,IF(AD148="בוצע",פרמטרים!$AF$6,IF(T148=פרמטרים!$T$6,פרמטרים!$AF$7,IF(AB148=פרמטרים!$N$5,פרמטרים!$AF$3,IF(OR(AB148=פרמטרים!$N$4,T148=פרמטרים!$T$5),פרמטרים!$AF$4,פרמטרים!$AF$5))))))</f>
        <v/>
      </c>
      <c r="AI148" s="118"/>
      <c r="AJ148" s="121" t="str">
        <f t="shared" si="38"/>
        <v/>
      </c>
      <c r="AK148" s="118"/>
      <c r="AL148" s="122"/>
      <c r="AM148" s="122"/>
      <c r="AN148" s="123" t="str">
        <f t="shared" si="34"/>
        <v/>
      </c>
      <c r="AO148" s="118"/>
      <c r="AP148" s="124" t="str">
        <f t="shared" si="35"/>
        <v/>
      </c>
      <c r="AQ148" s="124"/>
      <c r="AR148" s="120"/>
      <c r="AS148" s="120"/>
      <c r="AT148" s="120"/>
      <c r="AU148" s="125"/>
      <c r="AV148" s="118"/>
      <c r="AW148" s="118"/>
      <c r="AX148" s="126" t="str">
        <f t="shared" si="31"/>
        <v/>
      </c>
      <c r="AY148" s="127" t="str">
        <f t="shared" si="36"/>
        <v/>
      </c>
      <c r="AZ148" s="127" t="str">
        <f t="shared" si="37"/>
        <v/>
      </c>
    </row>
    <row r="149" spans="1:52" hidden="1">
      <c r="A149" s="112" t="str">
        <f t="shared" si="32"/>
        <v>משרד המדע הטכנולוגיה והחלל</v>
      </c>
      <c r="B149" s="113" t="str">
        <f t="shared" si="33"/>
        <v>most</v>
      </c>
      <c r="C149" s="114">
        <v>144</v>
      </c>
      <c r="D149" s="114" t="str">
        <f>IF(E149="","",IF(סימול="","לא הוגדר שם משרד",CONCATENATE(סימול,".DB.",COUNTIF($B$5:B148,$B149)+1)))</f>
        <v/>
      </c>
      <c r="E149" s="130"/>
      <c r="F149" s="138"/>
      <c r="G149" s="117"/>
      <c r="H149" s="118"/>
      <c r="I149" s="117"/>
      <c r="J149" s="119"/>
      <c r="K149" s="117"/>
      <c r="L149" s="118"/>
      <c r="M149" s="117"/>
      <c r="N149" s="118"/>
      <c r="O149" s="117"/>
      <c r="P149" s="118"/>
      <c r="Q149" s="118"/>
      <c r="R149" s="118"/>
      <c r="S149" s="117"/>
      <c r="T149" s="117"/>
      <c r="U149" s="118"/>
      <c r="V149" s="117"/>
      <c r="W149" s="118"/>
      <c r="X149" s="120"/>
      <c r="Y149" s="117"/>
      <c r="Z149" s="118"/>
      <c r="AA149" s="117"/>
      <c r="AB149" s="117"/>
      <c r="AC149" s="118"/>
      <c r="AD149" s="117" t="str">
        <f>IF(E149="","",IF(T149=פרמטרים!$T$6,פרמטרים!$V$8,פרמטרים!$V$3))</f>
        <v/>
      </c>
      <c r="AE149" s="118"/>
      <c r="AF149" s="121" t="str">
        <f>IF(E149="","",IF(AD149="הוחלט לא להנגיש",פרמטרים!$AF$7,IF(AD149="בוצע",פרמטרים!$AF$6,IF(OR('רשימת מאגרים'!O149=פרמטרים!$J$3,AND('רשימת מאגרים'!O149=פרמטרים!$J$4,'רשימת מאגרים'!M149&lt;&gt;"")),פרמטרים!$AF$3,IF(OR('רשימת מאגרים'!O149=פרמטרים!$J$4,AND('רשימת מאגרים'!O149=פרמטרים!$J$5,'רשימת מאגרים'!M149&lt;&gt;"")),פרמטרים!$AF$4,פרמטרים!$AF$5)))))</f>
        <v/>
      </c>
      <c r="AG149" s="118"/>
      <c r="AH149" s="121" t="str">
        <f>IF(E149="","",IF(AD149="הוחלט לא להנגיש",פרמטרים!$AF$7,IF(AD149="בוצע",פרמטרים!$AF$6,IF(T149=פרמטרים!$T$6,פרמטרים!$AF$7,IF(AB149=פרמטרים!$N$5,פרמטרים!$AF$3,IF(OR(AB149=פרמטרים!$N$4,T149=פרמטרים!$T$5),פרמטרים!$AF$4,פרמטרים!$AF$5))))))</f>
        <v/>
      </c>
      <c r="AI149" s="118"/>
      <c r="AJ149" s="121" t="str">
        <f t="shared" si="38"/>
        <v/>
      </c>
      <c r="AK149" s="118"/>
      <c r="AL149" s="122"/>
      <c r="AM149" s="122"/>
      <c r="AN149" s="123" t="str">
        <f t="shared" si="34"/>
        <v/>
      </c>
      <c r="AO149" s="118"/>
      <c r="AP149" s="124" t="str">
        <f t="shared" si="35"/>
        <v/>
      </c>
      <c r="AQ149" s="124"/>
      <c r="AR149" s="120"/>
      <c r="AS149" s="120"/>
      <c r="AT149" s="120"/>
      <c r="AU149" s="125"/>
      <c r="AV149" s="118"/>
      <c r="AW149" s="118"/>
      <c r="AX149" s="126" t="str">
        <f t="shared" ref="AX149:AX180" si="39">IF(E149="","","כן")</f>
        <v/>
      </c>
      <c r="AY149" s="127" t="str">
        <f t="shared" si="36"/>
        <v/>
      </c>
      <c r="AZ149" s="127" t="str">
        <f t="shared" si="37"/>
        <v/>
      </c>
    </row>
    <row r="150" spans="1:52" hidden="1">
      <c r="A150" s="112" t="str">
        <f t="shared" si="32"/>
        <v>משרד המדע הטכנולוגיה והחלל</v>
      </c>
      <c r="B150" s="113" t="str">
        <f t="shared" si="33"/>
        <v>most</v>
      </c>
      <c r="C150" s="114">
        <v>145</v>
      </c>
      <c r="D150" s="114" t="str">
        <f>IF(E150="","",IF(סימול="","לא הוגדר שם משרד",CONCATENATE(סימול,".DB.",COUNTIF($B$5:B149,$B150)+1)))</f>
        <v/>
      </c>
      <c r="E150" s="130"/>
      <c r="F150" s="138"/>
      <c r="G150" s="117"/>
      <c r="H150" s="118"/>
      <c r="I150" s="117"/>
      <c r="J150" s="119"/>
      <c r="K150" s="117"/>
      <c r="L150" s="118"/>
      <c r="M150" s="117"/>
      <c r="N150" s="118"/>
      <c r="O150" s="117"/>
      <c r="P150" s="118"/>
      <c r="Q150" s="118"/>
      <c r="R150" s="118"/>
      <c r="S150" s="117"/>
      <c r="T150" s="117"/>
      <c r="U150" s="118"/>
      <c r="V150" s="117"/>
      <c r="W150" s="118"/>
      <c r="X150" s="120"/>
      <c r="Y150" s="117"/>
      <c r="Z150" s="118"/>
      <c r="AA150" s="117"/>
      <c r="AB150" s="117"/>
      <c r="AC150" s="118"/>
      <c r="AD150" s="117" t="str">
        <f>IF(E150="","",IF(T150=פרמטרים!$T$6,פרמטרים!$V$8,פרמטרים!$V$3))</f>
        <v/>
      </c>
      <c r="AE150" s="118"/>
      <c r="AF150" s="121" t="str">
        <f>IF(E150="","",IF(AD150="הוחלט לא להנגיש",פרמטרים!$AF$7,IF(AD150="בוצע",פרמטרים!$AF$6,IF(OR('רשימת מאגרים'!O150=פרמטרים!$J$3,AND('רשימת מאגרים'!O150=פרמטרים!$J$4,'רשימת מאגרים'!M150&lt;&gt;"")),פרמטרים!$AF$3,IF(OR('רשימת מאגרים'!O150=פרמטרים!$J$4,AND('רשימת מאגרים'!O150=פרמטרים!$J$5,'רשימת מאגרים'!M150&lt;&gt;"")),פרמטרים!$AF$4,פרמטרים!$AF$5)))))</f>
        <v/>
      </c>
      <c r="AG150" s="118"/>
      <c r="AH150" s="121" t="str">
        <f>IF(E150="","",IF(AD150="הוחלט לא להנגיש",פרמטרים!$AF$7,IF(AD150="בוצע",פרמטרים!$AF$6,IF(T150=פרמטרים!$T$6,פרמטרים!$AF$7,IF(AB150=פרמטרים!$N$5,פרמטרים!$AF$3,IF(OR(AB150=פרמטרים!$N$4,T150=פרמטרים!$T$5),פרמטרים!$AF$4,פרמטרים!$AF$5))))))</f>
        <v/>
      </c>
      <c r="AI150" s="118"/>
      <c r="AJ150" s="121" t="str">
        <f t="shared" si="38"/>
        <v/>
      </c>
      <c r="AK150" s="118"/>
      <c r="AL150" s="122"/>
      <c r="AM150" s="122"/>
      <c r="AN150" s="123" t="str">
        <f t="shared" si="34"/>
        <v/>
      </c>
      <c r="AO150" s="118"/>
      <c r="AP150" s="124" t="str">
        <f t="shared" si="35"/>
        <v/>
      </c>
      <c r="AQ150" s="124"/>
      <c r="AR150" s="120"/>
      <c r="AS150" s="120"/>
      <c r="AT150" s="120"/>
      <c r="AU150" s="125"/>
      <c r="AV150" s="118"/>
      <c r="AW150" s="118"/>
      <c r="AX150" s="126" t="str">
        <f t="shared" si="39"/>
        <v/>
      </c>
      <c r="AY150" s="127" t="str">
        <f t="shared" si="36"/>
        <v/>
      </c>
      <c r="AZ150" s="127" t="str">
        <f t="shared" si="37"/>
        <v/>
      </c>
    </row>
    <row r="151" spans="1:52" hidden="1">
      <c r="A151" s="112" t="str">
        <f t="shared" si="32"/>
        <v>משרד המדע הטכנולוגיה והחלל</v>
      </c>
      <c r="B151" s="113" t="str">
        <f t="shared" si="33"/>
        <v>most</v>
      </c>
      <c r="C151" s="114">
        <v>146</v>
      </c>
      <c r="D151" s="114" t="str">
        <f>IF(E151="","",IF(סימול="","לא הוגדר שם משרד",CONCATENATE(סימול,".DB.",COUNTIF($B$5:B150,$B151)+1)))</f>
        <v/>
      </c>
      <c r="E151" s="130"/>
      <c r="F151" s="138"/>
      <c r="G151" s="117"/>
      <c r="H151" s="118"/>
      <c r="I151" s="117"/>
      <c r="J151" s="119"/>
      <c r="K151" s="117"/>
      <c r="L151" s="118"/>
      <c r="M151" s="117"/>
      <c r="N151" s="118"/>
      <c r="O151" s="117"/>
      <c r="P151" s="118"/>
      <c r="Q151" s="118"/>
      <c r="R151" s="118"/>
      <c r="S151" s="117"/>
      <c r="T151" s="117"/>
      <c r="U151" s="118"/>
      <c r="V151" s="117"/>
      <c r="W151" s="118"/>
      <c r="X151" s="120"/>
      <c r="Y151" s="117"/>
      <c r="Z151" s="118"/>
      <c r="AA151" s="117"/>
      <c r="AB151" s="117"/>
      <c r="AC151" s="118"/>
      <c r="AD151" s="117" t="str">
        <f>IF(E151="","",IF(T151=פרמטרים!$T$6,פרמטרים!$V$8,פרמטרים!$V$3))</f>
        <v/>
      </c>
      <c r="AE151" s="118"/>
      <c r="AF151" s="121" t="str">
        <f>IF(E151="","",IF(AD151="הוחלט לא להנגיש",פרמטרים!$AF$7,IF(AD151="בוצע",פרמטרים!$AF$6,IF(OR('רשימת מאגרים'!O151=פרמטרים!$J$3,AND('רשימת מאגרים'!O151=פרמטרים!$J$4,'רשימת מאגרים'!M151&lt;&gt;"")),פרמטרים!$AF$3,IF(OR('רשימת מאגרים'!O151=פרמטרים!$J$4,AND('רשימת מאגרים'!O151=פרמטרים!$J$5,'רשימת מאגרים'!M151&lt;&gt;"")),פרמטרים!$AF$4,פרמטרים!$AF$5)))))</f>
        <v/>
      </c>
      <c r="AG151" s="118"/>
      <c r="AH151" s="121" t="str">
        <f>IF(E151="","",IF(AD151="הוחלט לא להנגיש",פרמטרים!$AF$7,IF(AD151="בוצע",פרמטרים!$AF$6,IF(T151=פרמטרים!$T$6,פרמטרים!$AF$7,IF(AB151=פרמטרים!$N$5,פרמטרים!$AF$3,IF(OR(AB151=פרמטרים!$N$4,T151=פרמטרים!$T$5),פרמטרים!$AF$4,פרמטרים!$AF$5))))))</f>
        <v/>
      </c>
      <c r="AI151" s="118"/>
      <c r="AJ151" s="121" t="str">
        <f t="shared" si="38"/>
        <v/>
      </c>
      <c r="AK151" s="118"/>
      <c r="AL151" s="122"/>
      <c r="AM151" s="122"/>
      <c r="AN151" s="123" t="str">
        <f t="shared" si="34"/>
        <v/>
      </c>
      <c r="AO151" s="118"/>
      <c r="AP151" s="124" t="str">
        <f t="shared" si="35"/>
        <v/>
      </c>
      <c r="AQ151" s="124"/>
      <c r="AR151" s="120"/>
      <c r="AS151" s="120"/>
      <c r="AT151" s="120"/>
      <c r="AU151" s="125"/>
      <c r="AV151" s="118"/>
      <c r="AW151" s="118"/>
      <c r="AX151" s="126" t="str">
        <f t="shared" si="39"/>
        <v/>
      </c>
      <c r="AY151" s="127" t="str">
        <f t="shared" si="36"/>
        <v/>
      </c>
      <c r="AZ151" s="127" t="str">
        <f t="shared" si="37"/>
        <v/>
      </c>
    </row>
    <row r="152" spans="1:52" hidden="1">
      <c r="A152" s="112" t="str">
        <f t="shared" si="32"/>
        <v>משרד המדע הטכנולוגיה והחלל</v>
      </c>
      <c r="B152" s="113" t="str">
        <f t="shared" si="33"/>
        <v>most</v>
      </c>
      <c r="C152" s="114">
        <v>147</v>
      </c>
      <c r="D152" s="114" t="str">
        <f>IF(E152="","",IF(סימול="","לא הוגדר שם משרד",CONCATENATE(סימול,".DB.",COUNTIF($B$5:B151,$B152)+1)))</f>
        <v/>
      </c>
      <c r="E152" s="130"/>
      <c r="F152" s="138"/>
      <c r="G152" s="117"/>
      <c r="H152" s="118"/>
      <c r="I152" s="117"/>
      <c r="J152" s="119"/>
      <c r="K152" s="117"/>
      <c r="L152" s="118"/>
      <c r="M152" s="117"/>
      <c r="N152" s="118"/>
      <c r="O152" s="117"/>
      <c r="P152" s="118"/>
      <c r="Q152" s="118"/>
      <c r="R152" s="118"/>
      <c r="S152" s="117"/>
      <c r="T152" s="117"/>
      <c r="U152" s="118"/>
      <c r="V152" s="117"/>
      <c r="W152" s="118"/>
      <c r="X152" s="120"/>
      <c r="Y152" s="117"/>
      <c r="Z152" s="118"/>
      <c r="AA152" s="117"/>
      <c r="AB152" s="117"/>
      <c r="AC152" s="118"/>
      <c r="AD152" s="117" t="str">
        <f>IF(E152="","",IF(T152=פרמטרים!$T$6,פרמטרים!$V$8,פרמטרים!$V$3))</f>
        <v/>
      </c>
      <c r="AE152" s="118"/>
      <c r="AF152" s="121" t="str">
        <f>IF(E152="","",IF(AD152="הוחלט לא להנגיש",פרמטרים!$AF$7,IF(AD152="בוצע",פרמטרים!$AF$6,IF(OR('רשימת מאגרים'!O152=פרמטרים!$J$3,AND('רשימת מאגרים'!O152=פרמטרים!$J$4,'רשימת מאגרים'!M152&lt;&gt;"")),פרמטרים!$AF$3,IF(OR('רשימת מאגרים'!O152=פרמטרים!$J$4,AND('רשימת מאגרים'!O152=פרמטרים!$J$5,'רשימת מאגרים'!M152&lt;&gt;"")),פרמטרים!$AF$4,פרמטרים!$AF$5)))))</f>
        <v/>
      </c>
      <c r="AG152" s="118"/>
      <c r="AH152" s="121" t="str">
        <f>IF(E152="","",IF(AD152="הוחלט לא להנגיש",פרמטרים!$AF$7,IF(AD152="בוצע",פרמטרים!$AF$6,IF(T152=פרמטרים!$T$6,פרמטרים!$AF$7,IF(AB152=פרמטרים!$N$5,פרמטרים!$AF$3,IF(OR(AB152=פרמטרים!$N$4,T152=פרמטרים!$T$5),פרמטרים!$AF$4,פרמטרים!$AF$5))))))</f>
        <v/>
      </c>
      <c r="AI152" s="118"/>
      <c r="AJ152" s="121" t="str">
        <f t="shared" si="38"/>
        <v/>
      </c>
      <c r="AK152" s="118"/>
      <c r="AL152" s="122"/>
      <c r="AM152" s="122"/>
      <c r="AN152" s="123" t="str">
        <f t="shared" si="34"/>
        <v/>
      </c>
      <c r="AO152" s="118"/>
      <c r="AP152" s="124" t="str">
        <f t="shared" si="35"/>
        <v/>
      </c>
      <c r="AQ152" s="124"/>
      <c r="AR152" s="120"/>
      <c r="AS152" s="120"/>
      <c r="AT152" s="120"/>
      <c r="AU152" s="125"/>
      <c r="AV152" s="118"/>
      <c r="AW152" s="118"/>
      <c r="AX152" s="126" t="str">
        <f t="shared" si="39"/>
        <v/>
      </c>
      <c r="AY152" s="127" t="str">
        <f t="shared" si="36"/>
        <v/>
      </c>
      <c r="AZ152" s="127" t="str">
        <f t="shared" si="37"/>
        <v/>
      </c>
    </row>
    <row r="153" spans="1:52" hidden="1">
      <c r="A153" s="112" t="str">
        <f t="shared" si="32"/>
        <v>משרד המדע הטכנולוגיה והחלל</v>
      </c>
      <c r="B153" s="113" t="str">
        <f t="shared" si="33"/>
        <v>most</v>
      </c>
      <c r="C153" s="114">
        <v>148</v>
      </c>
      <c r="D153" s="114" t="str">
        <f>IF(E153="","",IF(סימול="","לא הוגדר שם משרד",CONCATENATE(סימול,".DB.",COUNTIF($B$5:B152,$B153)+1)))</f>
        <v/>
      </c>
      <c r="E153" s="130"/>
      <c r="F153" s="138"/>
      <c r="G153" s="117"/>
      <c r="H153" s="118"/>
      <c r="I153" s="117"/>
      <c r="J153" s="119"/>
      <c r="K153" s="117"/>
      <c r="L153" s="118"/>
      <c r="M153" s="117"/>
      <c r="N153" s="118"/>
      <c r="O153" s="117"/>
      <c r="P153" s="118"/>
      <c r="Q153" s="118"/>
      <c r="R153" s="118"/>
      <c r="S153" s="117"/>
      <c r="T153" s="117"/>
      <c r="U153" s="118"/>
      <c r="V153" s="117"/>
      <c r="W153" s="118"/>
      <c r="X153" s="120"/>
      <c r="Y153" s="117"/>
      <c r="Z153" s="118"/>
      <c r="AA153" s="117"/>
      <c r="AB153" s="117"/>
      <c r="AC153" s="118"/>
      <c r="AD153" s="117" t="str">
        <f>IF(E153="","",IF(T153=פרמטרים!$T$6,פרמטרים!$V$8,פרמטרים!$V$3))</f>
        <v/>
      </c>
      <c r="AE153" s="118"/>
      <c r="AF153" s="121" t="str">
        <f>IF(E153="","",IF(AD153="הוחלט לא להנגיש",פרמטרים!$AF$7,IF(AD153="בוצע",פרמטרים!$AF$6,IF(OR('רשימת מאגרים'!O153=פרמטרים!$J$3,AND('רשימת מאגרים'!O153=פרמטרים!$J$4,'רשימת מאגרים'!M153&lt;&gt;"")),פרמטרים!$AF$3,IF(OR('רשימת מאגרים'!O153=פרמטרים!$J$4,AND('רשימת מאגרים'!O153=פרמטרים!$J$5,'רשימת מאגרים'!M153&lt;&gt;"")),פרמטרים!$AF$4,פרמטרים!$AF$5)))))</f>
        <v/>
      </c>
      <c r="AG153" s="118"/>
      <c r="AH153" s="121" t="str">
        <f>IF(E153="","",IF(AD153="הוחלט לא להנגיש",פרמטרים!$AF$7,IF(AD153="בוצע",פרמטרים!$AF$6,IF(T153=פרמטרים!$T$6,פרמטרים!$AF$7,IF(AB153=פרמטרים!$N$5,פרמטרים!$AF$3,IF(OR(AB153=פרמטרים!$N$4,T153=פרמטרים!$T$5),פרמטרים!$AF$4,פרמטרים!$AF$5))))))</f>
        <v/>
      </c>
      <c r="AI153" s="118"/>
      <c r="AJ153" s="121" t="str">
        <f t="shared" si="38"/>
        <v/>
      </c>
      <c r="AK153" s="118"/>
      <c r="AL153" s="122"/>
      <c r="AM153" s="122"/>
      <c r="AN153" s="123" t="str">
        <f t="shared" si="34"/>
        <v/>
      </c>
      <c r="AO153" s="118"/>
      <c r="AP153" s="124" t="str">
        <f t="shared" si="35"/>
        <v/>
      </c>
      <c r="AQ153" s="124"/>
      <c r="AR153" s="120"/>
      <c r="AS153" s="120"/>
      <c r="AT153" s="120"/>
      <c r="AU153" s="125"/>
      <c r="AV153" s="118"/>
      <c r="AW153" s="118"/>
      <c r="AX153" s="126" t="str">
        <f t="shared" si="39"/>
        <v/>
      </c>
      <c r="AY153" s="127" t="str">
        <f t="shared" si="36"/>
        <v/>
      </c>
      <c r="AZ153" s="127" t="str">
        <f t="shared" si="37"/>
        <v/>
      </c>
    </row>
    <row r="154" spans="1:52" hidden="1">
      <c r="A154" s="112" t="str">
        <f t="shared" si="32"/>
        <v>משרד המדע הטכנולוגיה והחלל</v>
      </c>
      <c r="B154" s="113" t="str">
        <f t="shared" si="33"/>
        <v>most</v>
      </c>
      <c r="C154" s="114">
        <v>149</v>
      </c>
      <c r="D154" s="114" t="str">
        <f>IF(E154="","",IF(סימול="","לא הוגדר שם משרד",CONCATENATE(סימול,".DB.",COUNTIF($B$5:B153,$B154)+1)))</f>
        <v/>
      </c>
      <c r="E154" s="130"/>
      <c r="F154" s="138"/>
      <c r="G154" s="117"/>
      <c r="H154" s="118"/>
      <c r="I154" s="117"/>
      <c r="J154" s="119"/>
      <c r="K154" s="117"/>
      <c r="L154" s="118"/>
      <c r="M154" s="117"/>
      <c r="N154" s="118"/>
      <c r="O154" s="117"/>
      <c r="P154" s="118"/>
      <c r="Q154" s="118"/>
      <c r="R154" s="118"/>
      <c r="S154" s="117"/>
      <c r="T154" s="117"/>
      <c r="U154" s="118"/>
      <c r="V154" s="117"/>
      <c r="W154" s="118"/>
      <c r="X154" s="120"/>
      <c r="Y154" s="117"/>
      <c r="Z154" s="118"/>
      <c r="AA154" s="117"/>
      <c r="AB154" s="117"/>
      <c r="AC154" s="118"/>
      <c r="AD154" s="117" t="str">
        <f>IF(E154="","",IF(T154=פרמטרים!$T$6,פרמטרים!$V$8,פרמטרים!$V$3))</f>
        <v/>
      </c>
      <c r="AE154" s="118"/>
      <c r="AF154" s="121" t="str">
        <f>IF(E154="","",IF(AD154="הוחלט לא להנגיש",פרמטרים!$AF$7,IF(AD154="בוצע",פרמטרים!$AF$6,IF(OR('רשימת מאגרים'!O154=פרמטרים!$J$3,AND('רשימת מאגרים'!O154=פרמטרים!$J$4,'רשימת מאגרים'!M154&lt;&gt;"")),פרמטרים!$AF$3,IF(OR('רשימת מאגרים'!O154=פרמטרים!$J$4,AND('רשימת מאגרים'!O154=פרמטרים!$J$5,'רשימת מאגרים'!M154&lt;&gt;"")),פרמטרים!$AF$4,פרמטרים!$AF$5)))))</f>
        <v/>
      </c>
      <c r="AG154" s="118"/>
      <c r="AH154" s="121" t="str">
        <f>IF(E154="","",IF(AD154="הוחלט לא להנגיש",פרמטרים!$AF$7,IF(AD154="בוצע",פרמטרים!$AF$6,IF(T154=פרמטרים!$T$6,פרמטרים!$AF$7,IF(AB154=פרמטרים!$N$5,פרמטרים!$AF$3,IF(OR(AB154=פרמטרים!$N$4,T154=פרמטרים!$T$5),פרמטרים!$AF$4,פרמטרים!$AF$5))))))</f>
        <v/>
      </c>
      <c r="AI154" s="118"/>
      <c r="AJ154" s="121" t="str">
        <f t="shared" si="38"/>
        <v/>
      </c>
      <c r="AK154" s="118"/>
      <c r="AL154" s="122"/>
      <c r="AM154" s="122"/>
      <c r="AN154" s="123" t="str">
        <f t="shared" si="34"/>
        <v/>
      </c>
      <c r="AO154" s="118"/>
      <c r="AP154" s="124" t="str">
        <f t="shared" si="35"/>
        <v/>
      </c>
      <c r="AQ154" s="124"/>
      <c r="AR154" s="120"/>
      <c r="AS154" s="120"/>
      <c r="AT154" s="120"/>
      <c r="AU154" s="125"/>
      <c r="AV154" s="118"/>
      <c r="AW154" s="118"/>
      <c r="AX154" s="126" t="str">
        <f t="shared" si="39"/>
        <v/>
      </c>
      <c r="AY154" s="127" t="str">
        <f t="shared" si="36"/>
        <v/>
      </c>
      <c r="AZ154" s="127" t="str">
        <f t="shared" si="37"/>
        <v/>
      </c>
    </row>
    <row r="155" spans="1:52" hidden="1">
      <c r="A155" s="112" t="str">
        <f t="shared" si="32"/>
        <v>משרד המדע הטכנולוגיה והחלל</v>
      </c>
      <c r="B155" s="113" t="str">
        <f t="shared" si="33"/>
        <v>most</v>
      </c>
      <c r="C155" s="114">
        <v>150</v>
      </c>
      <c r="D155" s="114" t="str">
        <f>IF(E155="","",IF(סימול="","לא הוגדר שם משרד",CONCATENATE(סימול,".DB.",COUNTIF($B$5:B154,$B155)+1)))</f>
        <v/>
      </c>
      <c r="E155" s="130"/>
      <c r="F155" s="138"/>
      <c r="G155" s="117"/>
      <c r="H155" s="118"/>
      <c r="I155" s="117"/>
      <c r="J155" s="119"/>
      <c r="K155" s="117"/>
      <c r="L155" s="118"/>
      <c r="M155" s="117"/>
      <c r="N155" s="118"/>
      <c r="O155" s="117"/>
      <c r="P155" s="118"/>
      <c r="Q155" s="118"/>
      <c r="R155" s="118"/>
      <c r="S155" s="117"/>
      <c r="T155" s="117"/>
      <c r="U155" s="118"/>
      <c r="V155" s="117"/>
      <c r="W155" s="118"/>
      <c r="X155" s="120"/>
      <c r="Y155" s="117"/>
      <c r="Z155" s="118"/>
      <c r="AA155" s="117"/>
      <c r="AB155" s="117"/>
      <c r="AC155" s="118"/>
      <c r="AD155" s="117" t="str">
        <f>IF(E155="","",IF(T155=פרמטרים!$T$6,פרמטרים!$V$8,פרמטרים!$V$3))</f>
        <v/>
      </c>
      <c r="AE155" s="118"/>
      <c r="AF155" s="121" t="str">
        <f>IF(E155="","",IF(AD155="הוחלט לא להנגיש",פרמטרים!$AF$7,IF(AD155="בוצע",פרמטרים!$AF$6,IF(OR('רשימת מאגרים'!O155=פרמטרים!$J$3,AND('רשימת מאגרים'!O155=פרמטרים!$J$4,'רשימת מאגרים'!M155&lt;&gt;"")),פרמטרים!$AF$3,IF(OR('רשימת מאגרים'!O155=פרמטרים!$J$4,AND('רשימת מאגרים'!O155=פרמטרים!$J$5,'רשימת מאגרים'!M155&lt;&gt;"")),פרמטרים!$AF$4,פרמטרים!$AF$5)))))</f>
        <v/>
      </c>
      <c r="AG155" s="118"/>
      <c r="AH155" s="121" t="str">
        <f>IF(E155="","",IF(AD155="הוחלט לא להנגיש",פרמטרים!$AF$7,IF(AD155="בוצע",פרמטרים!$AF$6,IF(T155=פרמטרים!$T$6,פרמטרים!$AF$7,IF(AB155=פרמטרים!$N$5,פרמטרים!$AF$3,IF(OR(AB155=פרמטרים!$N$4,T155=פרמטרים!$T$5),פרמטרים!$AF$4,פרמטרים!$AF$5))))))</f>
        <v/>
      </c>
      <c r="AI155" s="118"/>
      <c r="AJ155" s="121" t="str">
        <f t="shared" si="38"/>
        <v/>
      </c>
      <c r="AK155" s="118"/>
      <c r="AL155" s="122"/>
      <c r="AM155" s="122"/>
      <c r="AN155" s="123" t="str">
        <f t="shared" si="34"/>
        <v/>
      </c>
      <c r="AO155" s="118"/>
      <c r="AP155" s="124" t="str">
        <f t="shared" si="35"/>
        <v/>
      </c>
      <c r="AQ155" s="124"/>
      <c r="AR155" s="120"/>
      <c r="AS155" s="120"/>
      <c r="AT155" s="120"/>
      <c r="AU155" s="125"/>
      <c r="AV155" s="118"/>
      <c r="AW155" s="118"/>
      <c r="AX155" s="126" t="str">
        <f t="shared" si="39"/>
        <v/>
      </c>
      <c r="AY155" s="127" t="str">
        <f t="shared" si="36"/>
        <v/>
      </c>
      <c r="AZ155" s="127" t="str">
        <f t="shared" si="37"/>
        <v/>
      </c>
    </row>
    <row r="156" spans="1:52" hidden="1">
      <c r="A156" s="112" t="str">
        <f t="shared" si="32"/>
        <v>משרד המדע הטכנולוגיה והחלל</v>
      </c>
      <c r="B156" s="113" t="str">
        <f t="shared" si="33"/>
        <v>most</v>
      </c>
      <c r="C156" s="114">
        <v>151</v>
      </c>
      <c r="D156" s="114" t="str">
        <f>IF(E156="","",IF(סימול="","לא הוגדר שם משרד",CONCATENATE(סימול,".DB.",COUNTIF($B$5:B155,$B156)+1)))</f>
        <v/>
      </c>
      <c r="E156" s="130"/>
      <c r="F156" s="138"/>
      <c r="G156" s="117"/>
      <c r="H156" s="118"/>
      <c r="I156" s="117"/>
      <c r="J156" s="119"/>
      <c r="K156" s="117"/>
      <c r="L156" s="118"/>
      <c r="M156" s="117"/>
      <c r="N156" s="118"/>
      <c r="O156" s="117"/>
      <c r="P156" s="118"/>
      <c r="Q156" s="118"/>
      <c r="R156" s="118"/>
      <c r="S156" s="117"/>
      <c r="T156" s="117"/>
      <c r="U156" s="118"/>
      <c r="V156" s="117"/>
      <c r="W156" s="118"/>
      <c r="X156" s="120"/>
      <c r="Y156" s="117"/>
      <c r="Z156" s="118"/>
      <c r="AA156" s="117"/>
      <c r="AB156" s="117"/>
      <c r="AC156" s="118"/>
      <c r="AD156" s="117" t="str">
        <f>IF(E156="","",IF(T156=פרמטרים!$T$6,פרמטרים!$V$8,פרמטרים!$V$3))</f>
        <v/>
      </c>
      <c r="AE156" s="118"/>
      <c r="AF156" s="121" t="str">
        <f>IF(E156="","",IF(AD156="הוחלט לא להנגיש",פרמטרים!$AF$7,IF(AD156="בוצע",פרמטרים!$AF$6,IF(OR('רשימת מאגרים'!O156=פרמטרים!$J$3,AND('רשימת מאגרים'!O156=פרמטרים!$J$4,'רשימת מאגרים'!M156&lt;&gt;"")),פרמטרים!$AF$3,IF(OR('רשימת מאגרים'!O156=פרמטרים!$J$4,AND('רשימת מאגרים'!O156=פרמטרים!$J$5,'רשימת מאגרים'!M156&lt;&gt;"")),פרמטרים!$AF$4,פרמטרים!$AF$5)))))</f>
        <v/>
      </c>
      <c r="AG156" s="118"/>
      <c r="AH156" s="121" t="str">
        <f>IF(E156="","",IF(AD156="הוחלט לא להנגיש",פרמטרים!$AF$7,IF(AD156="בוצע",פרמטרים!$AF$6,IF(T156=פרמטרים!$T$6,פרמטרים!$AF$7,IF(AB156=פרמטרים!$N$5,פרמטרים!$AF$3,IF(OR(AB156=פרמטרים!$N$4,T156=פרמטרים!$T$5),פרמטרים!$AF$4,פרמטרים!$AF$5))))))</f>
        <v/>
      </c>
      <c r="AI156" s="118"/>
      <c r="AJ156" s="121" t="str">
        <f t="shared" si="38"/>
        <v/>
      </c>
      <c r="AK156" s="118"/>
      <c r="AL156" s="122"/>
      <c r="AM156" s="122"/>
      <c r="AN156" s="123" t="str">
        <f t="shared" si="34"/>
        <v/>
      </c>
      <c r="AO156" s="118"/>
      <c r="AP156" s="124" t="str">
        <f t="shared" si="35"/>
        <v/>
      </c>
      <c r="AQ156" s="124"/>
      <c r="AR156" s="120"/>
      <c r="AS156" s="120"/>
      <c r="AT156" s="120"/>
      <c r="AU156" s="125"/>
      <c r="AV156" s="118"/>
      <c r="AW156" s="118"/>
      <c r="AX156" s="126" t="str">
        <f t="shared" si="39"/>
        <v/>
      </c>
      <c r="AY156" s="127" t="str">
        <f t="shared" si="36"/>
        <v/>
      </c>
      <c r="AZ156" s="127" t="str">
        <f t="shared" si="37"/>
        <v/>
      </c>
    </row>
    <row r="157" spans="1:52" hidden="1">
      <c r="A157" s="112" t="str">
        <f t="shared" si="32"/>
        <v>משרד המדע הטכנולוגיה והחלל</v>
      </c>
      <c r="B157" s="113" t="str">
        <f t="shared" si="33"/>
        <v>most</v>
      </c>
      <c r="C157" s="114">
        <v>152</v>
      </c>
      <c r="D157" s="114" t="str">
        <f>IF(E157="","",IF(סימול="","לא הוגדר שם משרד",CONCATENATE(סימול,".DB.",COUNTIF($B$5:B156,$B157)+1)))</f>
        <v/>
      </c>
      <c r="E157" s="130"/>
      <c r="F157" s="138"/>
      <c r="G157" s="117"/>
      <c r="H157" s="118"/>
      <c r="I157" s="117"/>
      <c r="J157" s="119"/>
      <c r="K157" s="117"/>
      <c r="L157" s="118"/>
      <c r="M157" s="117"/>
      <c r="N157" s="118"/>
      <c r="O157" s="117"/>
      <c r="P157" s="118"/>
      <c r="Q157" s="118"/>
      <c r="R157" s="118"/>
      <c r="S157" s="117"/>
      <c r="T157" s="117"/>
      <c r="U157" s="118"/>
      <c r="V157" s="117"/>
      <c r="W157" s="118"/>
      <c r="X157" s="120"/>
      <c r="Y157" s="117"/>
      <c r="Z157" s="118"/>
      <c r="AA157" s="117"/>
      <c r="AB157" s="117"/>
      <c r="AC157" s="118"/>
      <c r="AD157" s="117" t="str">
        <f>IF(E157="","",IF(T157=פרמטרים!$T$6,פרמטרים!$V$8,פרמטרים!$V$3))</f>
        <v/>
      </c>
      <c r="AE157" s="118"/>
      <c r="AF157" s="121" t="str">
        <f>IF(E157="","",IF(AD157="הוחלט לא להנגיש",פרמטרים!$AF$7,IF(AD157="בוצע",פרמטרים!$AF$6,IF(OR('רשימת מאגרים'!O157=פרמטרים!$J$3,AND('רשימת מאגרים'!O157=פרמטרים!$J$4,'רשימת מאגרים'!M157&lt;&gt;"")),פרמטרים!$AF$3,IF(OR('רשימת מאגרים'!O157=פרמטרים!$J$4,AND('רשימת מאגרים'!O157=פרמטרים!$J$5,'רשימת מאגרים'!M157&lt;&gt;"")),פרמטרים!$AF$4,פרמטרים!$AF$5)))))</f>
        <v/>
      </c>
      <c r="AG157" s="118"/>
      <c r="AH157" s="121" t="str">
        <f>IF(E157="","",IF(AD157="הוחלט לא להנגיש",פרמטרים!$AF$7,IF(AD157="בוצע",פרמטרים!$AF$6,IF(T157=פרמטרים!$T$6,פרמטרים!$AF$7,IF(AB157=פרמטרים!$N$5,פרמטרים!$AF$3,IF(OR(AB157=פרמטרים!$N$4,T157=פרמטרים!$T$5),פרמטרים!$AF$4,פרמטרים!$AF$5))))))</f>
        <v/>
      </c>
      <c r="AI157" s="118"/>
      <c r="AJ157" s="121" t="str">
        <f t="shared" si="38"/>
        <v/>
      </c>
      <c r="AK157" s="118"/>
      <c r="AL157" s="122"/>
      <c r="AM157" s="122"/>
      <c r="AN157" s="123" t="str">
        <f t="shared" si="34"/>
        <v/>
      </c>
      <c r="AO157" s="118"/>
      <c r="AP157" s="124" t="str">
        <f t="shared" si="35"/>
        <v/>
      </c>
      <c r="AQ157" s="124"/>
      <c r="AR157" s="120"/>
      <c r="AS157" s="120"/>
      <c r="AT157" s="120"/>
      <c r="AU157" s="125"/>
      <c r="AV157" s="118"/>
      <c r="AW157" s="118"/>
      <c r="AX157" s="126" t="str">
        <f t="shared" si="39"/>
        <v/>
      </c>
      <c r="AY157" s="127" t="str">
        <f t="shared" si="36"/>
        <v/>
      </c>
      <c r="AZ157" s="127" t="str">
        <f t="shared" si="37"/>
        <v/>
      </c>
    </row>
    <row r="158" spans="1:52" hidden="1">
      <c r="A158" s="112" t="str">
        <f t="shared" si="32"/>
        <v>משרד המדע הטכנולוגיה והחלל</v>
      </c>
      <c r="B158" s="113" t="str">
        <f t="shared" si="33"/>
        <v>most</v>
      </c>
      <c r="C158" s="114">
        <v>153</v>
      </c>
      <c r="D158" s="114" t="str">
        <f>IF(E158="","",IF(סימול="","לא הוגדר שם משרד",CONCATENATE(סימול,".DB.",COUNTIF($B$5:B157,$B158)+1)))</f>
        <v/>
      </c>
      <c r="E158" s="130"/>
      <c r="F158" s="138"/>
      <c r="G158" s="117"/>
      <c r="H158" s="118"/>
      <c r="I158" s="117"/>
      <c r="J158" s="119"/>
      <c r="K158" s="117"/>
      <c r="L158" s="118"/>
      <c r="M158" s="117"/>
      <c r="N158" s="118"/>
      <c r="O158" s="117"/>
      <c r="P158" s="118"/>
      <c r="Q158" s="118"/>
      <c r="R158" s="118"/>
      <c r="S158" s="117"/>
      <c r="T158" s="117"/>
      <c r="U158" s="118"/>
      <c r="V158" s="117"/>
      <c r="W158" s="118"/>
      <c r="X158" s="120"/>
      <c r="Y158" s="117"/>
      <c r="Z158" s="118"/>
      <c r="AA158" s="117"/>
      <c r="AB158" s="117"/>
      <c r="AC158" s="118"/>
      <c r="AD158" s="117" t="str">
        <f>IF(E158="","",IF(T158=פרמטרים!$T$6,פרמטרים!$V$8,פרמטרים!$V$3))</f>
        <v/>
      </c>
      <c r="AE158" s="118"/>
      <c r="AF158" s="121" t="str">
        <f>IF(E158="","",IF(AD158="הוחלט לא להנגיש",פרמטרים!$AF$7,IF(AD158="בוצע",פרמטרים!$AF$6,IF(OR('רשימת מאגרים'!O158=פרמטרים!$J$3,AND('רשימת מאגרים'!O158=פרמטרים!$J$4,'רשימת מאגרים'!M158&lt;&gt;"")),פרמטרים!$AF$3,IF(OR('רשימת מאגרים'!O158=פרמטרים!$J$4,AND('רשימת מאגרים'!O158=פרמטרים!$J$5,'רשימת מאגרים'!M158&lt;&gt;"")),פרמטרים!$AF$4,פרמטרים!$AF$5)))))</f>
        <v/>
      </c>
      <c r="AG158" s="118"/>
      <c r="AH158" s="121" t="str">
        <f>IF(E158="","",IF(AD158="הוחלט לא להנגיש",פרמטרים!$AF$7,IF(AD158="בוצע",פרמטרים!$AF$6,IF(T158=פרמטרים!$T$6,פרמטרים!$AF$7,IF(AB158=פרמטרים!$N$5,פרמטרים!$AF$3,IF(OR(AB158=פרמטרים!$N$4,T158=פרמטרים!$T$5),פרמטרים!$AF$4,פרמטרים!$AF$5))))))</f>
        <v/>
      </c>
      <c r="AI158" s="118"/>
      <c r="AJ158" s="121" t="str">
        <f t="shared" si="38"/>
        <v/>
      </c>
      <c r="AK158" s="118"/>
      <c r="AL158" s="122"/>
      <c r="AM158" s="122"/>
      <c r="AN158" s="123" t="str">
        <f t="shared" si="34"/>
        <v/>
      </c>
      <c r="AO158" s="118"/>
      <c r="AP158" s="124" t="str">
        <f t="shared" si="35"/>
        <v/>
      </c>
      <c r="AQ158" s="124"/>
      <c r="AR158" s="120"/>
      <c r="AS158" s="120"/>
      <c r="AT158" s="120"/>
      <c r="AU158" s="125"/>
      <c r="AV158" s="118"/>
      <c r="AW158" s="118"/>
      <c r="AX158" s="126" t="str">
        <f t="shared" si="39"/>
        <v/>
      </c>
      <c r="AY158" s="127" t="str">
        <f t="shared" si="36"/>
        <v/>
      </c>
      <c r="AZ158" s="127" t="str">
        <f t="shared" si="37"/>
        <v/>
      </c>
    </row>
    <row r="159" spans="1:52" hidden="1">
      <c r="A159" s="112" t="str">
        <f t="shared" si="32"/>
        <v>משרד המדע הטכנולוגיה והחלל</v>
      </c>
      <c r="B159" s="113" t="str">
        <f t="shared" si="33"/>
        <v>most</v>
      </c>
      <c r="C159" s="114">
        <v>154</v>
      </c>
      <c r="D159" s="114" t="str">
        <f>IF(E159="","",IF(סימול="","לא הוגדר שם משרד",CONCATENATE(סימול,".DB.",COUNTIF($B$5:B158,$B159)+1)))</f>
        <v/>
      </c>
      <c r="E159" s="130"/>
      <c r="F159" s="138"/>
      <c r="G159" s="117"/>
      <c r="H159" s="118"/>
      <c r="I159" s="117"/>
      <c r="J159" s="119"/>
      <c r="K159" s="117"/>
      <c r="L159" s="118"/>
      <c r="M159" s="117"/>
      <c r="N159" s="118"/>
      <c r="O159" s="117"/>
      <c r="P159" s="118"/>
      <c r="Q159" s="118"/>
      <c r="R159" s="118"/>
      <c r="S159" s="117"/>
      <c r="T159" s="117"/>
      <c r="U159" s="118"/>
      <c r="V159" s="117"/>
      <c r="W159" s="118"/>
      <c r="X159" s="120"/>
      <c r="Y159" s="117"/>
      <c r="Z159" s="118"/>
      <c r="AA159" s="117"/>
      <c r="AB159" s="117"/>
      <c r="AC159" s="118"/>
      <c r="AD159" s="117" t="str">
        <f>IF(E159="","",IF(T159=פרמטרים!$T$6,פרמטרים!$V$8,פרמטרים!$V$3))</f>
        <v/>
      </c>
      <c r="AE159" s="118"/>
      <c r="AF159" s="121" t="str">
        <f>IF(E159="","",IF(AD159="הוחלט לא להנגיש",פרמטרים!$AF$7,IF(AD159="בוצע",פרמטרים!$AF$6,IF(OR('רשימת מאגרים'!O159=פרמטרים!$J$3,AND('רשימת מאגרים'!O159=פרמטרים!$J$4,'רשימת מאגרים'!M159&lt;&gt;"")),פרמטרים!$AF$3,IF(OR('רשימת מאגרים'!O159=פרמטרים!$J$4,AND('רשימת מאגרים'!O159=פרמטרים!$J$5,'רשימת מאגרים'!M159&lt;&gt;"")),פרמטרים!$AF$4,פרמטרים!$AF$5)))))</f>
        <v/>
      </c>
      <c r="AG159" s="118"/>
      <c r="AH159" s="121" t="str">
        <f>IF(E159="","",IF(AD159="הוחלט לא להנגיש",פרמטרים!$AF$7,IF(AD159="בוצע",פרמטרים!$AF$6,IF(T159=פרמטרים!$T$6,פרמטרים!$AF$7,IF(AB159=פרמטרים!$N$5,פרמטרים!$AF$3,IF(OR(AB159=פרמטרים!$N$4,T159=פרמטרים!$T$5),פרמטרים!$AF$4,פרמטרים!$AF$5))))))</f>
        <v/>
      </c>
      <c r="AI159" s="118"/>
      <c r="AJ159" s="121" t="str">
        <f t="shared" si="38"/>
        <v/>
      </c>
      <c r="AK159" s="118"/>
      <c r="AL159" s="122"/>
      <c r="AM159" s="122"/>
      <c r="AN159" s="123" t="str">
        <f t="shared" si="34"/>
        <v/>
      </c>
      <c r="AO159" s="118"/>
      <c r="AP159" s="124" t="str">
        <f t="shared" si="35"/>
        <v/>
      </c>
      <c r="AQ159" s="124"/>
      <c r="AR159" s="120"/>
      <c r="AS159" s="120"/>
      <c r="AT159" s="120"/>
      <c r="AU159" s="125"/>
      <c r="AV159" s="118"/>
      <c r="AW159" s="118"/>
      <c r="AX159" s="126" t="str">
        <f t="shared" si="39"/>
        <v/>
      </c>
      <c r="AY159" s="127" t="str">
        <f t="shared" si="36"/>
        <v/>
      </c>
      <c r="AZ159" s="127" t="str">
        <f t="shared" si="37"/>
        <v/>
      </c>
    </row>
    <row r="160" spans="1:52" hidden="1">
      <c r="A160" s="112" t="str">
        <f t="shared" si="32"/>
        <v>משרד המדע הטכנולוגיה והחלל</v>
      </c>
      <c r="B160" s="113" t="str">
        <f t="shared" si="33"/>
        <v>most</v>
      </c>
      <c r="C160" s="114">
        <v>155</v>
      </c>
      <c r="D160" s="114" t="str">
        <f>IF(E160="","",IF(סימול="","לא הוגדר שם משרד",CONCATENATE(סימול,".DB.",COUNTIF($B$5:B159,$B160)+1)))</f>
        <v/>
      </c>
      <c r="E160" s="130"/>
      <c r="F160" s="138"/>
      <c r="G160" s="117"/>
      <c r="H160" s="118"/>
      <c r="I160" s="117"/>
      <c r="J160" s="119"/>
      <c r="K160" s="117"/>
      <c r="L160" s="118"/>
      <c r="M160" s="117"/>
      <c r="N160" s="118"/>
      <c r="O160" s="117"/>
      <c r="P160" s="118"/>
      <c r="Q160" s="118"/>
      <c r="R160" s="118"/>
      <c r="S160" s="117"/>
      <c r="T160" s="117"/>
      <c r="U160" s="118"/>
      <c r="V160" s="117"/>
      <c r="W160" s="118"/>
      <c r="X160" s="120"/>
      <c r="Y160" s="117"/>
      <c r="Z160" s="118"/>
      <c r="AA160" s="117"/>
      <c r="AB160" s="117"/>
      <c r="AC160" s="118"/>
      <c r="AD160" s="117" t="str">
        <f>IF(E160="","",IF(T160=פרמטרים!$T$6,פרמטרים!$V$8,פרמטרים!$V$3))</f>
        <v/>
      </c>
      <c r="AE160" s="118"/>
      <c r="AF160" s="121" t="str">
        <f>IF(E160="","",IF(AD160="הוחלט לא להנגיש",פרמטרים!$AF$7,IF(AD160="בוצע",פרמטרים!$AF$6,IF(OR('רשימת מאגרים'!O160=פרמטרים!$J$3,AND('רשימת מאגרים'!O160=פרמטרים!$J$4,'רשימת מאגרים'!M160&lt;&gt;"")),פרמטרים!$AF$3,IF(OR('רשימת מאגרים'!O160=פרמטרים!$J$4,AND('רשימת מאגרים'!O160=פרמטרים!$J$5,'רשימת מאגרים'!M160&lt;&gt;"")),פרמטרים!$AF$4,פרמטרים!$AF$5)))))</f>
        <v/>
      </c>
      <c r="AG160" s="118"/>
      <c r="AH160" s="121" t="str">
        <f>IF(E160="","",IF(AD160="הוחלט לא להנגיש",פרמטרים!$AF$7,IF(AD160="בוצע",פרמטרים!$AF$6,IF(T160=פרמטרים!$T$6,פרמטרים!$AF$7,IF(AB160=פרמטרים!$N$5,פרמטרים!$AF$3,IF(OR(AB160=פרמטרים!$N$4,T160=פרמטרים!$T$5),פרמטרים!$AF$4,פרמטרים!$AF$5))))))</f>
        <v/>
      </c>
      <c r="AI160" s="118"/>
      <c r="AJ160" s="121" t="str">
        <f t="shared" si="38"/>
        <v/>
      </c>
      <c r="AK160" s="118"/>
      <c r="AL160" s="122"/>
      <c r="AM160" s="122"/>
      <c r="AN160" s="123" t="str">
        <f t="shared" si="34"/>
        <v/>
      </c>
      <c r="AO160" s="118"/>
      <c r="AP160" s="124" t="str">
        <f t="shared" si="35"/>
        <v/>
      </c>
      <c r="AQ160" s="124"/>
      <c r="AR160" s="120"/>
      <c r="AS160" s="120"/>
      <c r="AT160" s="120"/>
      <c r="AU160" s="125"/>
      <c r="AV160" s="118"/>
      <c r="AW160" s="118"/>
      <c r="AX160" s="126" t="str">
        <f t="shared" si="39"/>
        <v/>
      </c>
      <c r="AY160" s="127" t="str">
        <f t="shared" si="36"/>
        <v/>
      </c>
      <c r="AZ160" s="127" t="str">
        <f t="shared" si="37"/>
        <v/>
      </c>
    </row>
    <row r="161" spans="1:52" hidden="1">
      <c r="A161" s="112" t="str">
        <f t="shared" si="32"/>
        <v>משרד המדע הטכנולוגיה והחלל</v>
      </c>
      <c r="B161" s="113" t="str">
        <f t="shared" si="33"/>
        <v>most</v>
      </c>
      <c r="C161" s="114">
        <v>156</v>
      </c>
      <c r="D161" s="114" t="str">
        <f>IF(E161="","",IF(סימול="","לא הוגדר שם משרד",CONCATENATE(סימול,".DB.",COUNTIF($B$5:B160,$B161)+1)))</f>
        <v/>
      </c>
      <c r="E161" s="130"/>
      <c r="F161" s="138"/>
      <c r="G161" s="117"/>
      <c r="H161" s="118"/>
      <c r="I161" s="117"/>
      <c r="J161" s="119"/>
      <c r="K161" s="117"/>
      <c r="L161" s="118"/>
      <c r="M161" s="117"/>
      <c r="N161" s="118"/>
      <c r="O161" s="117"/>
      <c r="P161" s="118"/>
      <c r="Q161" s="118"/>
      <c r="R161" s="118"/>
      <c r="S161" s="117"/>
      <c r="T161" s="117"/>
      <c r="U161" s="118"/>
      <c r="V161" s="117"/>
      <c r="W161" s="118"/>
      <c r="X161" s="120"/>
      <c r="Y161" s="117"/>
      <c r="Z161" s="118"/>
      <c r="AA161" s="117"/>
      <c r="AB161" s="117"/>
      <c r="AC161" s="118"/>
      <c r="AD161" s="117" t="str">
        <f>IF(E161="","",IF(T161=פרמטרים!$T$6,פרמטרים!$V$8,פרמטרים!$V$3))</f>
        <v/>
      </c>
      <c r="AE161" s="118"/>
      <c r="AF161" s="121" t="str">
        <f>IF(E161="","",IF(AD161="הוחלט לא להנגיש",פרמטרים!$AF$7,IF(AD161="בוצע",פרמטרים!$AF$6,IF(OR('רשימת מאגרים'!O161=פרמטרים!$J$3,AND('רשימת מאגרים'!O161=פרמטרים!$J$4,'רשימת מאגרים'!M161&lt;&gt;"")),פרמטרים!$AF$3,IF(OR('רשימת מאגרים'!O161=פרמטרים!$J$4,AND('רשימת מאגרים'!O161=פרמטרים!$J$5,'רשימת מאגרים'!M161&lt;&gt;"")),פרמטרים!$AF$4,פרמטרים!$AF$5)))))</f>
        <v/>
      </c>
      <c r="AG161" s="118"/>
      <c r="AH161" s="121" t="str">
        <f>IF(E161="","",IF(AD161="הוחלט לא להנגיש",פרמטרים!$AF$7,IF(AD161="בוצע",פרמטרים!$AF$6,IF(T161=פרמטרים!$T$6,פרמטרים!$AF$7,IF(AB161=פרמטרים!$N$5,פרמטרים!$AF$3,IF(OR(AB161=פרמטרים!$N$4,T161=פרמטרים!$T$5),פרמטרים!$AF$4,פרמטרים!$AF$5))))))</f>
        <v/>
      </c>
      <c r="AI161" s="118"/>
      <c r="AJ161" s="121" t="str">
        <f t="shared" si="38"/>
        <v/>
      </c>
      <c r="AK161" s="118"/>
      <c r="AL161" s="122"/>
      <c r="AM161" s="122"/>
      <c r="AN161" s="123" t="str">
        <f t="shared" si="34"/>
        <v/>
      </c>
      <c r="AO161" s="118"/>
      <c r="AP161" s="124" t="str">
        <f t="shared" si="35"/>
        <v/>
      </c>
      <c r="AQ161" s="124"/>
      <c r="AR161" s="120"/>
      <c r="AS161" s="120"/>
      <c r="AT161" s="120"/>
      <c r="AU161" s="125"/>
      <c r="AV161" s="118"/>
      <c r="AW161" s="118"/>
      <c r="AX161" s="126" t="str">
        <f t="shared" si="39"/>
        <v/>
      </c>
      <c r="AY161" s="127" t="str">
        <f t="shared" si="36"/>
        <v/>
      </c>
      <c r="AZ161" s="127" t="str">
        <f t="shared" si="37"/>
        <v/>
      </c>
    </row>
    <row r="162" spans="1:52" hidden="1">
      <c r="A162" s="112" t="str">
        <f t="shared" si="32"/>
        <v>משרד המדע הטכנולוגיה והחלל</v>
      </c>
      <c r="B162" s="113" t="str">
        <f t="shared" si="33"/>
        <v>most</v>
      </c>
      <c r="C162" s="114">
        <v>157</v>
      </c>
      <c r="D162" s="114" t="str">
        <f>IF(E162="","",IF(סימול="","לא הוגדר שם משרד",CONCATENATE(סימול,".DB.",COUNTIF($B$5:B161,$B162)+1)))</f>
        <v/>
      </c>
      <c r="E162" s="130"/>
      <c r="F162" s="138"/>
      <c r="G162" s="117"/>
      <c r="H162" s="118"/>
      <c r="I162" s="117"/>
      <c r="J162" s="119"/>
      <c r="K162" s="117"/>
      <c r="L162" s="118"/>
      <c r="M162" s="117"/>
      <c r="N162" s="118"/>
      <c r="O162" s="117"/>
      <c r="P162" s="118"/>
      <c r="Q162" s="118"/>
      <c r="R162" s="118"/>
      <c r="S162" s="117"/>
      <c r="T162" s="117"/>
      <c r="U162" s="118"/>
      <c r="V162" s="117"/>
      <c r="W162" s="118"/>
      <c r="X162" s="120"/>
      <c r="Y162" s="117"/>
      <c r="Z162" s="118"/>
      <c r="AA162" s="117"/>
      <c r="AB162" s="117"/>
      <c r="AC162" s="118"/>
      <c r="AD162" s="117" t="str">
        <f>IF(E162="","",IF(T162=פרמטרים!$T$6,פרמטרים!$V$8,פרמטרים!$V$3))</f>
        <v/>
      </c>
      <c r="AE162" s="118"/>
      <c r="AF162" s="121" t="str">
        <f>IF(E162="","",IF(AD162="הוחלט לא להנגיש",פרמטרים!$AF$7,IF(AD162="בוצע",פרמטרים!$AF$6,IF(OR('רשימת מאגרים'!O162=פרמטרים!$J$3,AND('רשימת מאגרים'!O162=פרמטרים!$J$4,'רשימת מאגרים'!M162&lt;&gt;"")),פרמטרים!$AF$3,IF(OR('רשימת מאגרים'!O162=פרמטרים!$J$4,AND('רשימת מאגרים'!O162=פרמטרים!$J$5,'רשימת מאגרים'!M162&lt;&gt;"")),פרמטרים!$AF$4,פרמטרים!$AF$5)))))</f>
        <v/>
      </c>
      <c r="AG162" s="118"/>
      <c r="AH162" s="121" t="str">
        <f>IF(E162="","",IF(AD162="הוחלט לא להנגיש",פרמטרים!$AF$7,IF(AD162="בוצע",פרמטרים!$AF$6,IF(T162=פרמטרים!$T$6,פרמטרים!$AF$7,IF(AB162=פרמטרים!$N$5,פרמטרים!$AF$3,IF(OR(AB162=פרמטרים!$N$4,T162=פרמטרים!$T$5),פרמטרים!$AF$4,פרמטרים!$AF$5))))))</f>
        <v/>
      </c>
      <c r="AI162" s="118"/>
      <c r="AJ162" s="121" t="str">
        <f t="shared" si="38"/>
        <v/>
      </c>
      <c r="AK162" s="118"/>
      <c r="AL162" s="122"/>
      <c r="AM162" s="122"/>
      <c r="AN162" s="123" t="str">
        <f t="shared" si="34"/>
        <v/>
      </c>
      <c r="AO162" s="118"/>
      <c r="AP162" s="124" t="str">
        <f t="shared" si="35"/>
        <v/>
      </c>
      <c r="AQ162" s="124"/>
      <c r="AR162" s="120"/>
      <c r="AS162" s="120"/>
      <c r="AT162" s="120"/>
      <c r="AU162" s="125"/>
      <c r="AV162" s="118"/>
      <c r="AW162" s="118"/>
      <c r="AX162" s="126" t="str">
        <f t="shared" si="39"/>
        <v/>
      </c>
      <c r="AY162" s="127" t="str">
        <f t="shared" si="36"/>
        <v/>
      </c>
      <c r="AZ162" s="127" t="str">
        <f t="shared" si="37"/>
        <v/>
      </c>
    </row>
    <row r="163" spans="1:52" hidden="1">
      <c r="A163" s="112" t="str">
        <f t="shared" si="32"/>
        <v>משרד המדע הטכנולוגיה והחלל</v>
      </c>
      <c r="B163" s="113" t="str">
        <f t="shared" si="33"/>
        <v>most</v>
      </c>
      <c r="C163" s="114">
        <v>158</v>
      </c>
      <c r="D163" s="114" t="str">
        <f>IF(E163="","",IF(סימול="","לא הוגדר שם משרד",CONCATENATE(סימול,".DB.",COUNTIF($B$5:B162,$B163)+1)))</f>
        <v/>
      </c>
      <c r="E163" s="130"/>
      <c r="F163" s="138"/>
      <c r="G163" s="117"/>
      <c r="H163" s="118"/>
      <c r="I163" s="117"/>
      <c r="J163" s="119"/>
      <c r="K163" s="117"/>
      <c r="L163" s="118"/>
      <c r="M163" s="117"/>
      <c r="N163" s="118"/>
      <c r="O163" s="117"/>
      <c r="P163" s="118"/>
      <c r="Q163" s="118"/>
      <c r="R163" s="118"/>
      <c r="S163" s="117"/>
      <c r="T163" s="117"/>
      <c r="U163" s="118"/>
      <c r="V163" s="117"/>
      <c r="W163" s="118"/>
      <c r="X163" s="120"/>
      <c r="Y163" s="117"/>
      <c r="Z163" s="118"/>
      <c r="AA163" s="117"/>
      <c r="AB163" s="117"/>
      <c r="AC163" s="118"/>
      <c r="AD163" s="117" t="str">
        <f>IF(E163="","",IF(T163=פרמטרים!$T$6,פרמטרים!$V$8,פרמטרים!$V$3))</f>
        <v/>
      </c>
      <c r="AE163" s="118"/>
      <c r="AF163" s="121" t="str">
        <f>IF(E163="","",IF(AD163="הוחלט לא להנגיש",פרמטרים!$AF$7,IF(AD163="בוצע",פרמטרים!$AF$6,IF(OR('רשימת מאגרים'!O163=פרמטרים!$J$3,AND('רשימת מאגרים'!O163=פרמטרים!$J$4,'רשימת מאגרים'!M163&lt;&gt;"")),פרמטרים!$AF$3,IF(OR('רשימת מאגרים'!O163=פרמטרים!$J$4,AND('רשימת מאגרים'!O163=פרמטרים!$J$5,'רשימת מאגרים'!M163&lt;&gt;"")),פרמטרים!$AF$4,פרמטרים!$AF$5)))))</f>
        <v/>
      </c>
      <c r="AG163" s="118"/>
      <c r="AH163" s="121" t="str">
        <f>IF(E163="","",IF(AD163="הוחלט לא להנגיש",פרמטרים!$AF$7,IF(AD163="בוצע",פרמטרים!$AF$6,IF(T163=פרמטרים!$T$6,פרמטרים!$AF$7,IF(AB163=פרמטרים!$N$5,פרמטרים!$AF$3,IF(OR(AB163=פרמטרים!$N$4,T163=פרמטרים!$T$5),פרמטרים!$AF$4,פרמטרים!$AF$5))))))</f>
        <v/>
      </c>
      <c r="AI163" s="118"/>
      <c r="AJ163" s="121" t="str">
        <f t="shared" si="38"/>
        <v/>
      </c>
      <c r="AK163" s="118"/>
      <c r="AL163" s="122"/>
      <c r="AM163" s="122"/>
      <c r="AN163" s="123" t="str">
        <f t="shared" si="34"/>
        <v/>
      </c>
      <c r="AO163" s="118"/>
      <c r="AP163" s="124" t="str">
        <f t="shared" si="35"/>
        <v/>
      </c>
      <c r="AQ163" s="124"/>
      <c r="AR163" s="120"/>
      <c r="AS163" s="120"/>
      <c r="AT163" s="120"/>
      <c r="AU163" s="125"/>
      <c r="AV163" s="118"/>
      <c r="AW163" s="118"/>
      <c r="AX163" s="126" t="str">
        <f t="shared" si="39"/>
        <v/>
      </c>
      <c r="AY163" s="127" t="str">
        <f t="shared" si="36"/>
        <v/>
      </c>
      <c r="AZ163" s="127" t="str">
        <f t="shared" si="37"/>
        <v/>
      </c>
    </row>
    <row r="164" spans="1:52" hidden="1">
      <c r="A164" s="112" t="str">
        <f t="shared" si="32"/>
        <v>משרד המדע הטכנולוגיה והחלל</v>
      </c>
      <c r="B164" s="113" t="str">
        <f t="shared" si="33"/>
        <v>most</v>
      </c>
      <c r="C164" s="114">
        <v>159</v>
      </c>
      <c r="D164" s="114" t="str">
        <f>IF(E164="","",IF(סימול="","לא הוגדר שם משרד",CONCATENATE(סימול,".DB.",COUNTIF($B$5:B163,$B164)+1)))</f>
        <v/>
      </c>
      <c r="E164" s="130"/>
      <c r="F164" s="138"/>
      <c r="G164" s="117"/>
      <c r="H164" s="118"/>
      <c r="I164" s="117"/>
      <c r="J164" s="119"/>
      <c r="K164" s="117"/>
      <c r="L164" s="118"/>
      <c r="M164" s="117"/>
      <c r="N164" s="118"/>
      <c r="O164" s="117"/>
      <c r="P164" s="118"/>
      <c r="Q164" s="118"/>
      <c r="R164" s="118"/>
      <c r="S164" s="117"/>
      <c r="T164" s="117"/>
      <c r="U164" s="118"/>
      <c r="V164" s="117"/>
      <c r="W164" s="118"/>
      <c r="X164" s="120"/>
      <c r="Y164" s="117"/>
      <c r="Z164" s="118"/>
      <c r="AA164" s="117"/>
      <c r="AB164" s="117"/>
      <c r="AC164" s="118"/>
      <c r="AD164" s="117" t="str">
        <f>IF(E164="","",IF(T164=פרמטרים!$T$6,פרמטרים!$V$8,פרמטרים!$V$3))</f>
        <v/>
      </c>
      <c r="AE164" s="118"/>
      <c r="AF164" s="121" t="str">
        <f>IF(E164="","",IF(AD164="הוחלט לא להנגיש",פרמטרים!$AF$7,IF(AD164="בוצע",פרמטרים!$AF$6,IF(OR('רשימת מאגרים'!O164=פרמטרים!$J$3,AND('רשימת מאגרים'!O164=פרמטרים!$J$4,'רשימת מאגרים'!M164&lt;&gt;"")),פרמטרים!$AF$3,IF(OR('רשימת מאגרים'!O164=פרמטרים!$J$4,AND('רשימת מאגרים'!O164=פרמטרים!$J$5,'רשימת מאגרים'!M164&lt;&gt;"")),פרמטרים!$AF$4,פרמטרים!$AF$5)))))</f>
        <v/>
      </c>
      <c r="AG164" s="118"/>
      <c r="AH164" s="121" t="str">
        <f>IF(E164="","",IF(AD164="הוחלט לא להנגיש",פרמטרים!$AF$7,IF(AD164="בוצע",פרמטרים!$AF$6,IF(T164=פרמטרים!$T$6,פרמטרים!$AF$7,IF(AB164=פרמטרים!$N$5,פרמטרים!$AF$3,IF(OR(AB164=פרמטרים!$N$4,T164=פרמטרים!$T$5),פרמטרים!$AF$4,פרמטרים!$AF$5))))))</f>
        <v/>
      </c>
      <c r="AI164" s="118"/>
      <c r="AJ164" s="121" t="str">
        <f t="shared" si="38"/>
        <v/>
      </c>
      <c r="AK164" s="118"/>
      <c r="AL164" s="122"/>
      <c r="AM164" s="122"/>
      <c r="AN164" s="123" t="str">
        <f t="shared" si="34"/>
        <v/>
      </c>
      <c r="AO164" s="118"/>
      <c r="AP164" s="124" t="str">
        <f t="shared" si="35"/>
        <v/>
      </c>
      <c r="AQ164" s="124"/>
      <c r="AR164" s="120"/>
      <c r="AS164" s="120"/>
      <c r="AT164" s="120"/>
      <c r="AU164" s="125"/>
      <c r="AV164" s="118"/>
      <c r="AW164" s="118"/>
      <c r="AX164" s="126" t="str">
        <f t="shared" si="39"/>
        <v/>
      </c>
      <c r="AY164" s="127" t="str">
        <f t="shared" si="36"/>
        <v/>
      </c>
      <c r="AZ164" s="127" t="str">
        <f t="shared" si="37"/>
        <v/>
      </c>
    </row>
    <row r="165" spans="1:52" hidden="1">
      <c r="A165" s="112" t="str">
        <f t="shared" si="32"/>
        <v>משרד המדע הטכנולוגיה והחלל</v>
      </c>
      <c r="B165" s="113" t="str">
        <f t="shared" si="33"/>
        <v>most</v>
      </c>
      <c r="C165" s="114">
        <v>160</v>
      </c>
      <c r="D165" s="114" t="str">
        <f>IF(E165="","",IF(סימול="","לא הוגדר שם משרד",CONCATENATE(סימול,".DB.",COUNTIF($B$5:B164,$B165)+1)))</f>
        <v/>
      </c>
      <c r="E165" s="130"/>
      <c r="F165" s="138"/>
      <c r="G165" s="117"/>
      <c r="H165" s="118"/>
      <c r="I165" s="117"/>
      <c r="J165" s="119"/>
      <c r="K165" s="117"/>
      <c r="L165" s="118"/>
      <c r="M165" s="117"/>
      <c r="N165" s="118"/>
      <c r="O165" s="117"/>
      <c r="P165" s="118"/>
      <c r="Q165" s="118"/>
      <c r="R165" s="118"/>
      <c r="S165" s="117"/>
      <c r="T165" s="117"/>
      <c r="U165" s="118"/>
      <c r="V165" s="117"/>
      <c r="W165" s="118"/>
      <c r="X165" s="120"/>
      <c r="Y165" s="117"/>
      <c r="Z165" s="118"/>
      <c r="AA165" s="117"/>
      <c r="AB165" s="117"/>
      <c r="AC165" s="118"/>
      <c r="AD165" s="117" t="str">
        <f>IF(E165="","",IF(T165=פרמטרים!$T$6,פרמטרים!$V$8,פרמטרים!$V$3))</f>
        <v/>
      </c>
      <c r="AE165" s="118"/>
      <c r="AF165" s="121" t="str">
        <f>IF(E165="","",IF(AD165="הוחלט לא להנגיש",פרמטרים!$AF$7,IF(AD165="בוצע",פרמטרים!$AF$6,IF(OR('רשימת מאגרים'!O165=פרמטרים!$J$3,AND('רשימת מאגרים'!O165=פרמטרים!$J$4,'רשימת מאגרים'!M165&lt;&gt;"")),פרמטרים!$AF$3,IF(OR('רשימת מאגרים'!O165=פרמטרים!$J$4,AND('רשימת מאגרים'!O165=פרמטרים!$J$5,'רשימת מאגרים'!M165&lt;&gt;"")),פרמטרים!$AF$4,פרמטרים!$AF$5)))))</f>
        <v/>
      </c>
      <c r="AG165" s="118"/>
      <c r="AH165" s="121" t="str">
        <f>IF(E165="","",IF(AD165="הוחלט לא להנגיש",פרמטרים!$AF$7,IF(AD165="בוצע",פרמטרים!$AF$6,IF(T165=פרמטרים!$T$6,פרמטרים!$AF$7,IF(AB165=פרמטרים!$N$5,פרמטרים!$AF$3,IF(OR(AB165=פרמטרים!$N$4,T165=פרמטרים!$T$5),פרמטרים!$AF$4,פרמטרים!$AF$5))))))</f>
        <v/>
      </c>
      <c r="AI165" s="118"/>
      <c r="AJ165" s="121" t="str">
        <f t="shared" si="38"/>
        <v/>
      </c>
      <c r="AK165" s="118"/>
      <c r="AL165" s="122"/>
      <c r="AM165" s="122"/>
      <c r="AN165" s="123" t="str">
        <f t="shared" si="34"/>
        <v/>
      </c>
      <c r="AO165" s="118"/>
      <c r="AP165" s="124" t="str">
        <f t="shared" si="35"/>
        <v/>
      </c>
      <c r="AQ165" s="124"/>
      <c r="AR165" s="120"/>
      <c r="AS165" s="120"/>
      <c r="AT165" s="120"/>
      <c r="AU165" s="125"/>
      <c r="AV165" s="118"/>
      <c r="AW165" s="118"/>
      <c r="AX165" s="126" t="str">
        <f t="shared" si="39"/>
        <v/>
      </c>
      <c r="AY165" s="127" t="str">
        <f t="shared" si="36"/>
        <v/>
      </c>
      <c r="AZ165" s="127" t="str">
        <f t="shared" si="37"/>
        <v/>
      </c>
    </row>
    <row r="166" spans="1:52" hidden="1">
      <c r="A166" s="112" t="str">
        <f t="shared" ref="A166:A197" si="40">IF(המשרד="","",המשרד)</f>
        <v>משרד המדע הטכנולוגיה והחלל</v>
      </c>
      <c r="B166" s="113" t="str">
        <f t="shared" ref="B166:B197" si="41">IF(סימול="","",סימול)</f>
        <v>most</v>
      </c>
      <c r="C166" s="114">
        <v>161</v>
      </c>
      <c r="D166" s="114" t="str">
        <f>IF(E166="","",IF(סימול="","לא הוגדר שם משרד",CONCATENATE(סימול,".DB.",COUNTIF($B$5:B165,$B166)+1)))</f>
        <v/>
      </c>
      <c r="E166" s="130"/>
      <c r="F166" s="138"/>
      <c r="G166" s="117"/>
      <c r="H166" s="118"/>
      <c r="I166" s="117"/>
      <c r="J166" s="119"/>
      <c r="K166" s="117"/>
      <c r="L166" s="118"/>
      <c r="M166" s="117"/>
      <c r="N166" s="118"/>
      <c r="O166" s="117"/>
      <c r="P166" s="118"/>
      <c r="Q166" s="118"/>
      <c r="R166" s="118"/>
      <c r="S166" s="117"/>
      <c r="T166" s="117"/>
      <c r="U166" s="118"/>
      <c r="V166" s="117"/>
      <c r="W166" s="118"/>
      <c r="X166" s="120"/>
      <c r="Y166" s="117"/>
      <c r="Z166" s="118"/>
      <c r="AA166" s="117"/>
      <c r="AB166" s="117"/>
      <c r="AC166" s="118"/>
      <c r="AD166" s="117" t="str">
        <f>IF(E166="","",IF(T166=פרמטרים!$T$6,פרמטרים!$V$8,פרמטרים!$V$3))</f>
        <v/>
      </c>
      <c r="AE166" s="118"/>
      <c r="AF166" s="121" t="str">
        <f>IF(E166="","",IF(AD166="הוחלט לא להנגיש",פרמטרים!$AF$7,IF(AD166="בוצע",פרמטרים!$AF$6,IF(OR('רשימת מאגרים'!O166=פרמטרים!$J$3,AND('רשימת מאגרים'!O166=פרמטרים!$J$4,'רשימת מאגרים'!M166&lt;&gt;"")),פרמטרים!$AF$3,IF(OR('רשימת מאגרים'!O166=פרמטרים!$J$4,AND('רשימת מאגרים'!O166=פרמטרים!$J$5,'רשימת מאגרים'!M166&lt;&gt;"")),פרמטרים!$AF$4,פרמטרים!$AF$5)))))</f>
        <v/>
      </c>
      <c r="AG166" s="118"/>
      <c r="AH166" s="121" t="str">
        <f>IF(E166="","",IF(AD166="הוחלט לא להנגיש",פרמטרים!$AF$7,IF(AD166="בוצע",פרמטרים!$AF$6,IF(T166=פרמטרים!$T$6,פרמטרים!$AF$7,IF(AB166=פרמטרים!$N$5,פרמטרים!$AF$3,IF(OR(AB166=פרמטרים!$N$4,T166=פרמטרים!$T$5),פרמטרים!$AF$4,פרמטרים!$AF$5))))))</f>
        <v/>
      </c>
      <c r="AI166" s="118"/>
      <c r="AJ166" s="121" t="str">
        <f t="shared" si="38"/>
        <v/>
      </c>
      <c r="AK166" s="118"/>
      <c r="AL166" s="122"/>
      <c r="AM166" s="122"/>
      <c r="AN166" s="123" t="str">
        <f t="shared" ref="AN166:AN197" si="42">IF($E166="","",IFERROR(AL166*$AL$1,0)+AM166)</f>
        <v/>
      </c>
      <c r="AO166" s="118"/>
      <c r="AP166" s="124" t="str">
        <f t="shared" ref="AP166:AP197" si="43">IF(E166="","",IF(Y166="","",Y166))</f>
        <v/>
      </c>
      <c r="AQ166" s="124"/>
      <c r="AR166" s="120"/>
      <c r="AS166" s="120"/>
      <c r="AT166" s="120"/>
      <c r="AU166" s="125"/>
      <c r="AV166" s="118"/>
      <c r="AW166" s="118"/>
      <c r="AX166" s="126" t="str">
        <f t="shared" si="39"/>
        <v/>
      </c>
      <c r="AY166" s="127" t="str">
        <f t="shared" ref="AY166:AY197" si="44">IFERROR(IF($AR166="","",YEAR($AR166)),"")</f>
        <v/>
      </c>
      <c r="AZ166" s="127" t="str">
        <f t="shared" ref="AZ166:AZ197" si="45">IFERROR(IF($AR166="","",CONCATENATE(IF(MONTH($AR166)&lt;4,"Q1",IF(MONTH($AR166)&lt;7,"Q2",IF($AR166&lt;10,"Q3","Q4"))),"/",YEAR($AR166))),"")</f>
        <v/>
      </c>
    </row>
    <row r="167" spans="1:52" hidden="1">
      <c r="A167" s="112" t="str">
        <f t="shared" si="40"/>
        <v>משרד המדע הטכנולוגיה והחלל</v>
      </c>
      <c r="B167" s="113" t="str">
        <f t="shared" si="41"/>
        <v>most</v>
      </c>
      <c r="C167" s="114">
        <v>162</v>
      </c>
      <c r="D167" s="114" t="str">
        <f>IF(E167="","",IF(סימול="","לא הוגדר שם משרד",CONCATENATE(סימול,".DB.",COUNTIF($B$5:B166,$B167)+1)))</f>
        <v/>
      </c>
      <c r="E167" s="130"/>
      <c r="F167" s="138"/>
      <c r="G167" s="117"/>
      <c r="H167" s="118"/>
      <c r="I167" s="117"/>
      <c r="J167" s="119"/>
      <c r="K167" s="117"/>
      <c r="L167" s="118"/>
      <c r="M167" s="117"/>
      <c r="N167" s="118"/>
      <c r="O167" s="117"/>
      <c r="P167" s="118"/>
      <c r="Q167" s="118"/>
      <c r="R167" s="118"/>
      <c r="S167" s="117"/>
      <c r="T167" s="117"/>
      <c r="U167" s="118"/>
      <c r="V167" s="117"/>
      <c r="W167" s="118"/>
      <c r="X167" s="120"/>
      <c r="Y167" s="117"/>
      <c r="Z167" s="118"/>
      <c r="AA167" s="117"/>
      <c r="AB167" s="117"/>
      <c r="AC167" s="118"/>
      <c r="AD167" s="117" t="str">
        <f>IF(E167="","",IF(T167=פרמטרים!$T$6,פרמטרים!$V$8,פרמטרים!$V$3))</f>
        <v/>
      </c>
      <c r="AE167" s="118"/>
      <c r="AF167" s="121" t="str">
        <f>IF(E167="","",IF(AD167="הוחלט לא להנגיש",פרמטרים!$AF$7,IF(AD167="בוצע",פרמטרים!$AF$6,IF(OR('רשימת מאגרים'!O167=פרמטרים!$J$3,AND('רשימת מאגרים'!O167=פרמטרים!$J$4,'רשימת מאגרים'!M167&lt;&gt;"")),פרמטרים!$AF$3,IF(OR('רשימת מאגרים'!O167=פרמטרים!$J$4,AND('רשימת מאגרים'!O167=פרמטרים!$J$5,'רשימת מאגרים'!M167&lt;&gt;"")),פרמטרים!$AF$4,פרמטרים!$AF$5)))))</f>
        <v/>
      </c>
      <c r="AG167" s="118"/>
      <c r="AH167" s="121" t="str">
        <f>IF(E167="","",IF(AD167="הוחלט לא להנגיש",פרמטרים!$AF$7,IF(AD167="בוצע",פרמטרים!$AF$6,IF(T167=פרמטרים!$T$6,פרמטרים!$AF$7,IF(AB167=פרמטרים!$N$5,פרמטרים!$AF$3,IF(OR(AB167=פרמטרים!$N$4,T167=פרמטרים!$T$5),פרמטרים!$AF$4,פרמטרים!$AF$5))))))</f>
        <v/>
      </c>
      <c r="AI167" s="118"/>
      <c r="AJ167" s="121" t="str">
        <f t="shared" si="38"/>
        <v/>
      </c>
      <c r="AK167" s="118"/>
      <c r="AL167" s="122"/>
      <c r="AM167" s="122"/>
      <c r="AN167" s="123" t="str">
        <f t="shared" si="42"/>
        <v/>
      </c>
      <c r="AO167" s="118"/>
      <c r="AP167" s="124" t="str">
        <f t="shared" si="43"/>
        <v/>
      </c>
      <c r="AQ167" s="124"/>
      <c r="AR167" s="120"/>
      <c r="AS167" s="120"/>
      <c r="AT167" s="120"/>
      <c r="AU167" s="125"/>
      <c r="AV167" s="118"/>
      <c r="AW167" s="118"/>
      <c r="AX167" s="126" t="str">
        <f t="shared" si="39"/>
        <v/>
      </c>
      <c r="AY167" s="127" t="str">
        <f t="shared" si="44"/>
        <v/>
      </c>
      <c r="AZ167" s="127" t="str">
        <f t="shared" si="45"/>
        <v/>
      </c>
    </row>
    <row r="168" spans="1:52" hidden="1">
      <c r="A168" s="112" t="str">
        <f t="shared" si="40"/>
        <v>משרד המדע הטכנולוגיה והחלל</v>
      </c>
      <c r="B168" s="113" t="str">
        <f t="shared" si="41"/>
        <v>most</v>
      </c>
      <c r="C168" s="114">
        <v>163</v>
      </c>
      <c r="D168" s="114" t="str">
        <f>IF(E168="","",IF(סימול="","לא הוגדר שם משרד",CONCATENATE(סימול,".DB.",COUNTIF($B$5:B167,$B168)+1)))</f>
        <v/>
      </c>
      <c r="E168" s="130"/>
      <c r="F168" s="138"/>
      <c r="G168" s="117"/>
      <c r="H168" s="118"/>
      <c r="I168" s="117"/>
      <c r="J168" s="119"/>
      <c r="K168" s="117"/>
      <c r="L168" s="118"/>
      <c r="M168" s="117"/>
      <c r="N168" s="118"/>
      <c r="O168" s="117"/>
      <c r="P168" s="118"/>
      <c r="Q168" s="118"/>
      <c r="R168" s="118"/>
      <c r="S168" s="117"/>
      <c r="T168" s="117"/>
      <c r="U168" s="118"/>
      <c r="V168" s="117"/>
      <c r="W168" s="118"/>
      <c r="X168" s="120"/>
      <c r="Y168" s="117"/>
      <c r="Z168" s="118"/>
      <c r="AA168" s="117"/>
      <c r="AB168" s="117"/>
      <c r="AC168" s="118"/>
      <c r="AD168" s="117" t="str">
        <f>IF(E168="","",IF(T168=פרמטרים!$T$6,פרמטרים!$V$8,פרמטרים!$V$3))</f>
        <v/>
      </c>
      <c r="AE168" s="118"/>
      <c r="AF168" s="121" t="str">
        <f>IF(E168="","",IF(AD168="הוחלט לא להנגיש",פרמטרים!$AF$7,IF(AD168="בוצע",פרמטרים!$AF$6,IF(OR('רשימת מאגרים'!O168=פרמטרים!$J$3,AND('רשימת מאגרים'!O168=פרמטרים!$J$4,'רשימת מאגרים'!M168&lt;&gt;"")),פרמטרים!$AF$3,IF(OR('רשימת מאגרים'!O168=פרמטרים!$J$4,AND('רשימת מאגרים'!O168=פרמטרים!$J$5,'רשימת מאגרים'!M168&lt;&gt;"")),פרמטרים!$AF$4,פרמטרים!$AF$5)))))</f>
        <v/>
      </c>
      <c r="AG168" s="118"/>
      <c r="AH168" s="121" t="str">
        <f>IF(E168="","",IF(AD168="הוחלט לא להנגיש",פרמטרים!$AF$7,IF(AD168="בוצע",פרמטרים!$AF$6,IF(T168=פרמטרים!$T$6,פרמטרים!$AF$7,IF(AB168=פרמטרים!$N$5,פרמטרים!$AF$3,IF(OR(AB168=פרמטרים!$N$4,T168=פרמטרים!$T$5),פרמטרים!$AF$4,פרמטרים!$AF$5))))))</f>
        <v/>
      </c>
      <c r="AI168" s="118"/>
      <c r="AJ168" s="121" t="str">
        <f t="shared" si="38"/>
        <v/>
      </c>
      <c r="AK168" s="118"/>
      <c r="AL168" s="122"/>
      <c r="AM168" s="122"/>
      <c r="AN168" s="123" t="str">
        <f t="shared" si="42"/>
        <v/>
      </c>
      <c r="AO168" s="118"/>
      <c r="AP168" s="124" t="str">
        <f t="shared" si="43"/>
        <v/>
      </c>
      <c r="AQ168" s="124"/>
      <c r="AR168" s="120"/>
      <c r="AS168" s="120"/>
      <c r="AT168" s="120"/>
      <c r="AU168" s="125"/>
      <c r="AV168" s="118"/>
      <c r="AW168" s="118"/>
      <c r="AX168" s="126" t="str">
        <f t="shared" si="39"/>
        <v/>
      </c>
      <c r="AY168" s="127" t="str">
        <f t="shared" si="44"/>
        <v/>
      </c>
      <c r="AZ168" s="127" t="str">
        <f t="shared" si="45"/>
        <v/>
      </c>
    </row>
    <row r="169" spans="1:52" hidden="1">
      <c r="A169" s="112" t="str">
        <f t="shared" si="40"/>
        <v>משרד המדע הטכנולוגיה והחלל</v>
      </c>
      <c r="B169" s="113" t="str">
        <f t="shared" si="41"/>
        <v>most</v>
      </c>
      <c r="C169" s="114">
        <v>164</v>
      </c>
      <c r="D169" s="114" t="str">
        <f>IF(E169="","",IF(סימול="","לא הוגדר שם משרד",CONCATENATE(סימול,".DB.",COUNTIF($B$5:B168,$B169)+1)))</f>
        <v/>
      </c>
      <c r="E169" s="130"/>
      <c r="F169" s="138"/>
      <c r="G169" s="117"/>
      <c r="H169" s="118"/>
      <c r="I169" s="117"/>
      <c r="J169" s="119"/>
      <c r="K169" s="117"/>
      <c r="L169" s="118"/>
      <c r="M169" s="117"/>
      <c r="N169" s="118"/>
      <c r="O169" s="117"/>
      <c r="P169" s="118"/>
      <c r="Q169" s="118"/>
      <c r="R169" s="118"/>
      <c r="S169" s="117"/>
      <c r="T169" s="117"/>
      <c r="U169" s="118"/>
      <c r="V169" s="117"/>
      <c r="W169" s="118"/>
      <c r="X169" s="120"/>
      <c r="Y169" s="117"/>
      <c r="Z169" s="118"/>
      <c r="AA169" s="117"/>
      <c r="AB169" s="117"/>
      <c r="AC169" s="118"/>
      <c r="AD169" s="117" t="str">
        <f>IF(E169="","",IF(T169=פרמטרים!$T$6,פרמטרים!$V$8,פרמטרים!$V$3))</f>
        <v/>
      </c>
      <c r="AE169" s="118"/>
      <c r="AF169" s="121" t="str">
        <f>IF(E169="","",IF(AD169="הוחלט לא להנגיש",פרמטרים!$AF$7,IF(AD169="בוצע",פרמטרים!$AF$6,IF(OR('רשימת מאגרים'!O169=פרמטרים!$J$3,AND('רשימת מאגרים'!O169=פרמטרים!$J$4,'רשימת מאגרים'!M169&lt;&gt;"")),פרמטרים!$AF$3,IF(OR('רשימת מאגרים'!O169=פרמטרים!$J$4,AND('רשימת מאגרים'!O169=פרמטרים!$J$5,'רשימת מאגרים'!M169&lt;&gt;"")),פרמטרים!$AF$4,פרמטרים!$AF$5)))))</f>
        <v/>
      </c>
      <c r="AG169" s="118"/>
      <c r="AH169" s="121" t="str">
        <f>IF(E169="","",IF(AD169="הוחלט לא להנגיש",פרמטרים!$AF$7,IF(AD169="בוצע",פרמטרים!$AF$6,IF(T169=פרמטרים!$T$6,פרמטרים!$AF$7,IF(AB169=פרמטרים!$N$5,פרמטרים!$AF$3,IF(OR(AB169=פרמטרים!$N$4,T169=פרמטרים!$T$5),פרמטרים!$AF$4,פרמטרים!$AF$5))))))</f>
        <v/>
      </c>
      <c r="AI169" s="118"/>
      <c r="AJ169" s="121" t="str">
        <f t="shared" si="38"/>
        <v/>
      </c>
      <c r="AK169" s="118"/>
      <c r="AL169" s="122"/>
      <c r="AM169" s="122"/>
      <c r="AN169" s="123" t="str">
        <f t="shared" si="42"/>
        <v/>
      </c>
      <c r="AO169" s="118"/>
      <c r="AP169" s="124" t="str">
        <f t="shared" si="43"/>
        <v/>
      </c>
      <c r="AQ169" s="124"/>
      <c r="AR169" s="120"/>
      <c r="AS169" s="120"/>
      <c r="AT169" s="120"/>
      <c r="AU169" s="125"/>
      <c r="AV169" s="118"/>
      <c r="AW169" s="118"/>
      <c r="AX169" s="126" t="str">
        <f t="shared" si="39"/>
        <v/>
      </c>
      <c r="AY169" s="127" t="str">
        <f t="shared" si="44"/>
        <v/>
      </c>
      <c r="AZ169" s="127" t="str">
        <f t="shared" si="45"/>
        <v/>
      </c>
    </row>
    <row r="170" spans="1:52" hidden="1">
      <c r="A170" s="112" t="str">
        <f t="shared" si="40"/>
        <v>משרד המדע הטכנולוגיה והחלל</v>
      </c>
      <c r="B170" s="113" t="str">
        <f t="shared" si="41"/>
        <v>most</v>
      </c>
      <c r="C170" s="114">
        <v>165</v>
      </c>
      <c r="D170" s="114" t="str">
        <f>IF(E170="","",IF(סימול="","לא הוגדר שם משרד",CONCATENATE(סימול,".DB.",COUNTIF($B$5:B169,$B170)+1)))</f>
        <v/>
      </c>
      <c r="E170" s="130"/>
      <c r="F170" s="138"/>
      <c r="G170" s="117"/>
      <c r="H170" s="118"/>
      <c r="I170" s="117"/>
      <c r="J170" s="119"/>
      <c r="K170" s="117"/>
      <c r="L170" s="118"/>
      <c r="M170" s="117"/>
      <c r="N170" s="118"/>
      <c r="O170" s="117"/>
      <c r="P170" s="118"/>
      <c r="Q170" s="118"/>
      <c r="R170" s="118"/>
      <c r="S170" s="117"/>
      <c r="T170" s="117"/>
      <c r="U170" s="118"/>
      <c r="V170" s="117"/>
      <c r="W170" s="118"/>
      <c r="X170" s="120"/>
      <c r="Y170" s="117"/>
      <c r="Z170" s="118"/>
      <c r="AA170" s="117"/>
      <c r="AB170" s="117"/>
      <c r="AC170" s="118"/>
      <c r="AD170" s="117" t="str">
        <f>IF(E170="","",IF(T170=פרמטרים!$T$6,פרמטרים!$V$8,פרמטרים!$V$3))</f>
        <v/>
      </c>
      <c r="AE170" s="118"/>
      <c r="AF170" s="121" t="str">
        <f>IF(E170="","",IF(AD170="הוחלט לא להנגיש",פרמטרים!$AF$7,IF(AD170="בוצע",פרמטרים!$AF$6,IF(OR('רשימת מאגרים'!O170=פרמטרים!$J$3,AND('רשימת מאגרים'!O170=פרמטרים!$J$4,'רשימת מאגרים'!M170&lt;&gt;"")),פרמטרים!$AF$3,IF(OR('רשימת מאגרים'!O170=פרמטרים!$J$4,AND('רשימת מאגרים'!O170=פרמטרים!$J$5,'רשימת מאגרים'!M170&lt;&gt;"")),פרמטרים!$AF$4,פרמטרים!$AF$5)))))</f>
        <v/>
      </c>
      <c r="AG170" s="118"/>
      <c r="AH170" s="121" t="str">
        <f>IF(E170="","",IF(AD170="הוחלט לא להנגיש",פרמטרים!$AF$7,IF(AD170="בוצע",פרמטרים!$AF$6,IF(T170=פרמטרים!$T$6,פרמטרים!$AF$7,IF(AB170=פרמטרים!$N$5,פרמטרים!$AF$3,IF(OR(AB170=פרמטרים!$N$4,T170=פרמטרים!$T$5),פרמטרים!$AF$4,פרמטרים!$AF$5))))))</f>
        <v/>
      </c>
      <c r="AI170" s="118"/>
      <c r="AJ170" s="121" t="str">
        <f t="shared" si="38"/>
        <v/>
      </c>
      <c r="AK170" s="118"/>
      <c r="AL170" s="122"/>
      <c r="AM170" s="122"/>
      <c r="AN170" s="123" t="str">
        <f t="shared" si="42"/>
        <v/>
      </c>
      <c r="AO170" s="118"/>
      <c r="AP170" s="124" t="str">
        <f t="shared" si="43"/>
        <v/>
      </c>
      <c r="AQ170" s="124"/>
      <c r="AR170" s="120"/>
      <c r="AS170" s="120"/>
      <c r="AT170" s="120"/>
      <c r="AU170" s="125"/>
      <c r="AV170" s="118"/>
      <c r="AW170" s="118"/>
      <c r="AX170" s="126" t="str">
        <f t="shared" si="39"/>
        <v/>
      </c>
      <c r="AY170" s="127" t="str">
        <f t="shared" si="44"/>
        <v/>
      </c>
      <c r="AZ170" s="127" t="str">
        <f t="shared" si="45"/>
        <v/>
      </c>
    </row>
    <row r="171" spans="1:52" hidden="1">
      <c r="A171" s="112" t="str">
        <f t="shared" si="40"/>
        <v>משרד המדע הטכנולוגיה והחלל</v>
      </c>
      <c r="B171" s="113" t="str">
        <f t="shared" si="41"/>
        <v>most</v>
      </c>
      <c r="C171" s="114">
        <v>166</v>
      </c>
      <c r="D171" s="114" t="str">
        <f>IF(E171="","",IF(סימול="","לא הוגדר שם משרד",CONCATENATE(סימול,".DB.",COUNTIF($B$5:B170,$B171)+1)))</f>
        <v/>
      </c>
      <c r="E171" s="130"/>
      <c r="F171" s="138"/>
      <c r="G171" s="117"/>
      <c r="H171" s="118"/>
      <c r="I171" s="117"/>
      <c r="J171" s="119"/>
      <c r="K171" s="117"/>
      <c r="L171" s="118"/>
      <c r="M171" s="117"/>
      <c r="N171" s="118"/>
      <c r="O171" s="117"/>
      <c r="P171" s="118"/>
      <c r="Q171" s="118"/>
      <c r="R171" s="118"/>
      <c r="S171" s="117"/>
      <c r="T171" s="117"/>
      <c r="U171" s="118"/>
      <c r="V171" s="117"/>
      <c r="W171" s="118"/>
      <c r="X171" s="120"/>
      <c r="Y171" s="117"/>
      <c r="Z171" s="118"/>
      <c r="AA171" s="117"/>
      <c r="AB171" s="117"/>
      <c r="AC171" s="118"/>
      <c r="AD171" s="117" t="str">
        <f>IF(E171="","",IF(T171=פרמטרים!$T$6,פרמטרים!$V$8,פרמטרים!$V$3))</f>
        <v/>
      </c>
      <c r="AE171" s="118"/>
      <c r="AF171" s="121" t="str">
        <f>IF(E171="","",IF(AD171="הוחלט לא להנגיש",פרמטרים!$AF$7,IF(AD171="בוצע",פרמטרים!$AF$6,IF(OR('רשימת מאגרים'!O171=פרמטרים!$J$3,AND('רשימת מאגרים'!O171=פרמטרים!$J$4,'רשימת מאגרים'!M171&lt;&gt;"")),פרמטרים!$AF$3,IF(OR('רשימת מאגרים'!O171=פרמטרים!$J$4,AND('רשימת מאגרים'!O171=פרמטרים!$J$5,'רשימת מאגרים'!M171&lt;&gt;"")),פרמטרים!$AF$4,פרמטרים!$AF$5)))))</f>
        <v/>
      </c>
      <c r="AG171" s="118"/>
      <c r="AH171" s="121" t="str">
        <f>IF(E171="","",IF(AD171="הוחלט לא להנגיש",פרמטרים!$AF$7,IF(AD171="בוצע",פרמטרים!$AF$6,IF(T171=פרמטרים!$T$6,פרמטרים!$AF$7,IF(AB171=פרמטרים!$N$5,פרמטרים!$AF$3,IF(OR(AB171=פרמטרים!$N$4,T171=פרמטרים!$T$5),פרמטרים!$AF$4,פרמטרים!$AF$5))))))</f>
        <v/>
      </c>
      <c r="AI171" s="118"/>
      <c r="AJ171" s="121" t="str">
        <f t="shared" si="38"/>
        <v/>
      </c>
      <c r="AK171" s="118"/>
      <c r="AL171" s="122"/>
      <c r="AM171" s="122"/>
      <c r="AN171" s="123" t="str">
        <f t="shared" si="42"/>
        <v/>
      </c>
      <c r="AO171" s="118"/>
      <c r="AP171" s="124" t="str">
        <f t="shared" si="43"/>
        <v/>
      </c>
      <c r="AQ171" s="124"/>
      <c r="AR171" s="120"/>
      <c r="AS171" s="120"/>
      <c r="AT171" s="120"/>
      <c r="AU171" s="125"/>
      <c r="AV171" s="118"/>
      <c r="AW171" s="118"/>
      <c r="AX171" s="126" t="str">
        <f t="shared" si="39"/>
        <v/>
      </c>
      <c r="AY171" s="127" t="str">
        <f t="shared" si="44"/>
        <v/>
      </c>
      <c r="AZ171" s="127" t="str">
        <f t="shared" si="45"/>
        <v/>
      </c>
    </row>
    <row r="172" spans="1:52" hidden="1">
      <c r="A172" s="112" t="str">
        <f t="shared" si="40"/>
        <v>משרד המדע הטכנולוגיה והחלל</v>
      </c>
      <c r="B172" s="113" t="str">
        <f t="shared" si="41"/>
        <v>most</v>
      </c>
      <c r="C172" s="114">
        <v>167</v>
      </c>
      <c r="D172" s="114" t="str">
        <f>IF(E172="","",IF(סימול="","לא הוגדר שם משרד",CONCATENATE(סימול,".DB.",COUNTIF($B$5:B171,$B172)+1)))</f>
        <v/>
      </c>
      <c r="E172" s="130"/>
      <c r="F172" s="138"/>
      <c r="G172" s="117"/>
      <c r="H172" s="118"/>
      <c r="I172" s="117"/>
      <c r="J172" s="119"/>
      <c r="K172" s="117"/>
      <c r="L172" s="118"/>
      <c r="M172" s="117"/>
      <c r="N172" s="118"/>
      <c r="O172" s="117"/>
      <c r="P172" s="118"/>
      <c r="Q172" s="118"/>
      <c r="R172" s="118"/>
      <c r="S172" s="117"/>
      <c r="T172" s="117"/>
      <c r="U172" s="118"/>
      <c r="V172" s="117"/>
      <c r="W172" s="118"/>
      <c r="X172" s="120"/>
      <c r="Y172" s="117"/>
      <c r="Z172" s="118"/>
      <c r="AA172" s="117"/>
      <c r="AB172" s="117"/>
      <c r="AC172" s="118"/>
      <c r="AD172" s="117" t="str">
        <f>IF(E172="","",IF(T172=פרמטרים!$T$6,פרמטרים!$V$8,פרמטרים!$V$3))</f>
        <v/>
      </c>
      <c r="AE172" s="118"/>
      <c r="AF172" s="121" t="str">
        <f>IF(E172="","",IF(AD172="הוחלט לא להנגיש",פרמטרים!$AF$7,IF(AD172="בוצע",פרמטרים!$AF$6,IF(OR('רשימת מאגרים'!O172=פרמטרים!$J$3,AND('רשימת מאגרים'!O172=פרמטרים!$J$4,'רשימת מאגרים'!M172&lt;&gt;"")),פרמטרים!$AF$3,IF(OR('רשימת מאגרים'!O172=פרמטרים!$J$4,AND('רשימת מאגרים'!O172=פרמטרים!$J$5,'רשימת מאגרים'!M172&lt;&gt;"")),פרמטרים!$AF$4,פרמטרים!$AF$5)))))</f>
        <v/>
      </c>
      <c r="AG172" s="118"/>
      <c r="AH172" s="121" t="str">
        <f>IF(E172="","",IF(AD172="הוחלט לא להנגיש",פרמטרים!$AF$7,IF(AD172="בוצע",פרמטרים!$AF$6,IF(T172=פרמטרים!$T$6,פרמטרים!$AF$7,IF(AB172=פרמטרים!$N$5,פרמטרים!$AF$3,IF(OR(AB172=פרמטרים!$N$4,T172=פרמטרים!$T$5),פרמטרים!$AF$4,פרמטרים!$AF$5))))))</f>
        <v/>
      </c>
      <c r="AI172" s="118"/>
      <c r="AJ172" s="121" t="str">
        <f t="shared" si="38"/>
        <v/>
      </c>
      <c r="AK172" s="118"/>
      <c r="AL172" s="122"/>
      <c r="AM172" s="122"/>
      <c r="AN172" s="123" t="str">
        <f t="shared" si="42"/>
        <v/>
      </c>
      <c r="AO172" s="118"/>
      <c r="AP172" s="124" t="str">
        <f t="shared" si="43"/>
        <v/>
      </c>
      <c r="AQ172" s="124"/>
      <c r="AR172" s="120"/>
      <c r="AS172" s="120"/>
      <c r="AT172" s="120"/>
      <c r="AU172" s="125"/>
      <c r="AV172" s="118"/>
      <c r="AW172" s="118"/>
      <c r="AX172" s="126" t="str">
        <f t="shared" si="39"/>
        <v/>
      </c>
      <c r="AY172" s="127" t="str">
        <f t="shared" si="44"/>
        <v/>
      </c>
      <c r="AZ172" s="127" t="str">
        <f t="shared" si="45"/>
        <v/>
      </c>
    </row>
    <row r="173" spans="1:52" hidden="1">
      <c r="A173" s="112" t="str">
        <f t="shared" si="40"/>
        <v>משרד המדע הטכנולוגיה והחלל</v>
      </c>
      <c r="B173" s="113" t="str">
        <f t="shared" si="41"/>
        <v>most</v>
      </c>
      <c r="C173" s="114">
        <v>168</v>
      </c>
      <c r="D173" s="114" t="str">
        <f>IF(E173="","",IF(סימול="","לא הוגדר שם משרד",CONCATENATE(סימול,".DB.",COUNTIF($B$5:B172,$B173)+1)))</f>
        <v/>
      </c>
      <c r="E173" s="130"/>
      <c r="F173" s="138"/>
      <c r="G173" s="117"/>
      <c r="H173" s="118"/>
      <c r="I173" s="117"/>
      <c r="J173" s="119"/>
      <c r="K173" s="117"/>
      <c r="L173" s="118"/>
      <c r="M173" s="117"/>
      <c r="N173" s="118"/>
      <c r="O173" s="117"/>
      <c r="P173" s="118"/>
      <c r="Q173" s="118"/>
      <c r="R173" s="118"/>
      <c r="S173" s="117"/>
      <c r="T173" s="117"/>
      <c r="U173" s="118"/>
      <c r="V173" s="117"/>
      <c r="W173" s="118"/>
      <c r="X173" s="120"/>
      <c r="Y173" s="117"/>
      <c r="Z173" s="118"/>
      <c r="AA173" s="117"/>
      <c r="AB173" s="117"/>
      <c r="AC173" s="118"/>
      <c r="AD173" s="117" t="str">
        <f>IF(E173="","",IF(T173=פרמטרים!$T$6,פרמטרים!$V$8,פרמטרים!$V$3))</f>
        <v/>
      </c>
      <c r="AE173" s="118"/>
      <c r="AF173" s="121" t="str">
        <f>IF(E173="","",IF(AD173="הוחלט לא להנגיש",פרמטרים!$AF$7,IF(AD173="בוצע",פרמטרים!$AF$6,IF(OR('רשימת מאגרים'!O173=פרמטרים!$J$3,AND('רשימת מאגרים'!O173=פרמטרים!$J$4,'רשימת מאגרים'!M173&lt;&gt;"")),פרמטרים!$AF$3,IF(OR('רשימת מאגרים'!O173=פרמטרים!$J$4,AND('רשימת מאגרים'!O173=פרמטרים!$J$5,'רשימת מאגרים'!M173&lt;&gt;"")),פרמטרים!$AF$4,פרמטרים!$AF$5)))))</f>
        <v/>
      </c>
      <c r="AG173" s="118"/>
      <c r="AH173" s="121" t="str">
        <f>IF(E173="","",IF(AD173="הוחלט לא להנגיש",פרמטרים!$AF$7,IF(AD173="בוצע",פרמטרים!$AF$6,IF(T173=פרמטרים!$T$6,פרמטרים!$AF$7,IF(AB173=פרמטרים!$N$5,פרמטרים!$AF$3,IF(OR(AB173=פרמטרים!$N$4,T173=פרמטרים!$T$5),פרמטרים!$AF$4,פרמטרים!$AF$5))))))</f>
        <v/>
      </c>
      <c r="AI173" s="118"/>
      <c r="AJ173" s="121" t="str">
        <f t="shared" si="38"/>
        <v/>
      </c>
      <c r="AK173" s="118"/>
      <c r="AL173" s="122"/>
      <c r="AM173" s="122"/>
      <c r="AN173" s="123" t="str">
        <f t="shared" si="42"/>
        <v/>
      </c>
      <c r="AO173" s="118"/>
      <c r="AP173" s="124" t="str">
        <f t="shared" si="43"/>
        <v/>
      </c>
      <c r="AQ173" s="124"/>
      <c r="AR173" s="120"/>
      <c r="AS173" s="120"/>
      <c r="AT173" s="120"/>
      <c r="AU173" s="125"/>
      <c r="AV173" s="118"/>
      <c r="AW173" s="118"/>
      <c r="AX173" s="126" t="str">
        <f t="shared" si="39"/>
        <v/>
      </c>
      <c r="AY173" s="127" t="str">
        <f t="shared" si="44"/>
        <v/>
      </c>
      <c r="AZ173" s="127" t="str">
        <f t="shared" si="45"/>
        <v/>
      </c>
    </row>
    <row r="174" spans="1:52" hidden="1">
      <c r="A174" s="112" t="str">
        <f t="shared" si="40"/>
        <v>משרד המדע הטכנולוגיה והחלל</v>
      </c>
      <c r="B174" s="113" t="str">
        <f t="shared" si="41"/>
        <v>most</v>
      </c>
      <c r="C174" s="114">
        <v>169</v>
      </c>
      <c r="D174" s="114" t="str">
        <f>IF(E174="","",IF(סימול="","לא הוגדר שם משרד",CONCATENATE(סימול,".DB.",COUNTIF($B$5:B173,$B174)+1)))</f>
        <v/>
      </c>
      <c r="E174" s="130"/>
      <c r="F174" s="138"/>
      <c r="G174" s="117"/>
      <c r="H174" s="118"/>
      <c r="I174" s="117"/>
      <c r="J174" s="119"/>
      <c r="K174" s="117"/>
      <c r="L174" s="118"/>
      <c r="M174" s="117"/>
      <c r="N174" s="118"/>
      <c r="O174" s="117"/>
      <c r="P174" s="118"/>
      <c r="Q174" s="118"/>
      <c r="R174" s="118"/>
      <c r="S174" s="117"/>
      <c r="T174" s="117"/>
      <c r="U174" s="118"/>
      <c r="V174" s="117"/>
      <c r="W174" s="118"/>
      <c r="X174" s="120"/>
      <c r="Y174" s="117"/>
      <c r="Z174" s="118"/>
      <c r="AA174" s="117"/>
      <c r="AB174" s="117"/>
      <c r="AC174" s="118"/>
      <c r="AD174" s="117" t="str">
        <f>IF(E174="","",IF(T174=פרמטרים!$T$6,פרמטרים!$V$8,פרמטרים!$V$3))</f>
        <v/>
      </c>
      <c r="AE174" s="118"/>
      <c r="AF174" s="121" t="str">
        <f>IF(E174="","",IF(AD174="הוחלט לא להנגיש",פרמטרים!$AF$7,IF(AD174="בוצע",פרמטרים!$AF$6,IF(OR('רשימת מאגרים'!O174=פרמטרים!$J$3,AND('רשימת מאגרים'!O174=פרמטרים!$J$4,'רשימת מאגרים'!M174&lt;&gt;"")),פרמטרים!$AF$3,IF(OR('רשימת מאגרים'!O174=פרמטרים!$J$4,AND('רשימת מאגרים'!O174=פרמטרים!$J$5,'רשימת מאגרים'!M174&lt;&gt;"")),פרמטרים!$AF$4,פרמטרים!$AF$5)))))</f>
        <v/>
      </c>
      <c r="AG174" s="118"/>
      <c r="AH174" s="121" t="str">
        <f>IF(E174="","",IF(AD174="הוחלט לא להנגיש",פרמטרים!$AF$7,IF(AD174="בוצע",פרמטרים!$AF$6,IF(T174=פרמטרים!$T$6,פרמטרים!$AF$7,IF(AB174=פרמטרים!$N$5,פרמטרים!$AF$3,IF(OR(AB174=פרמטרים!$N$4,T174=פרמטרים!$T$5),פרמטרים!$AF$4,פרמטרים!$AF$5))))))</f>
        <v/>
      </c>
      <c r="AI174" s="118"/>
      <c r="AJ174" s="121" t="str">
        <f t="shared" si="38"/>
        <v/>
      </c>
      <c r="AK174" s="118"/>
      <c r="AL174" s="122"/>
      <c r="AM174" s="122"/>
      <c r="AN174" s="123" t="str">
        <f t="shared" si="42"/>
        <v/>
      </c>
      <c r="AO174" s="118"/>
      <c r="AP174" s="124" t="str">
        <f t="shared" si="43"/>
        <v/>
      </c>
      <c r="AQ174" s="124"/>
      <c r="AR174" s="120"/>
      <c r="AS174" s="120"/>
      <c r="AT174" s="120"/>
      <c r="AU174" s="125"/>
      <c r="AV174" s="118"/>
      <c r="AW174" s="118"/>
      <c r="AX174" s="126" t="str">
        <f t="shared" si="39"/>
        <v/>
      </c>
      <c r="AY174" s="127" t="str">
        <f t="shared" si="44"/>
        <v/>
      </c>
      <c r="AZ174" s="127" t="str">
        <f t="shared" si="45"/>
        <v/>
      </c>
    </row>
    <row r="175" spans="1:52" hidden="1">
      <c r="A175" s="112" t="str">
        <f t="shared" si="40"/>
        <v>משרד המדע הטכנולוגיה והחלל</v>
      </c>
      <c r="B175" s="113" t="str">
        <f t="shared" si="41"/>
        <v>most</v>
      </c>
      <c r="C175" s="114">
        <v>170</v>
      </c>
      <c r="D175" s="114" t="str">
        <f>IF(E175="","",IF(סימול="","לא הוגדר שם משרד",CONCATENATE(סימול,".DB.",COUNTIF($B$5:B174,$B175)+1)))</f>
        <v/>
      </c>
      <c r="E175" s="130"/>
      <c r="F175" s="138"/>
      <c r="G175" s="117"/>
      <c r="H175" s="118"/>
      <c r="I175" s="117"/>
      <c r="J175" s="119"/>
      <c r="K175" s="117"/>
      <c r="L175" s="118"/>
      <c r="M175" s="117"/>
      <c r="N175" s="118"/>
      <c r="O175" s="117"/>
      <c r="P175" s="118"/>
      <c r="Q175" s="118"/>
      <c r="R175" s="118"/>
      <c r="S175" s="117"/>
      <c r="T175" s="117"/>
      <c r="U175" s="118"/>
      <c r="V175" s="117"/>
      <c r="W175" s="118"/>
      <c r="X175" s="120"/>
      <c r="Y175" s="117"/>
      <c r="Z175" s="118"/>
      <c r="AA175" s="117"/>
      <c r="AB175" s="117"/>
      <c r="AC175" s="118"/>
      <c r="AD175" s="117" t="str">
        <f>IF(E175="","",IF(T175=פרמטרים!$T$6,פרמטרים!$V$8,פרמטרים!$V$3))</f>
        <v/>
      </c>
      <c r="AE175" s="118"/>
      <c r="AF175" s="121" t="str">
        <f>IF(E175="","",IF(AD175="הוחלט לא להנגיש",פרמטרים!$AF$7,IF(AD175="בוצע",פרמטרים!$AF$6,IF(OR('רשימת מאגרים'!O175=פרמטרים!$J$3,AND('רשימת מאגרים'!O175=פרמטרים!$J$4,'רשימת מאגרים'!M175&lt;&gt;"")),פרמטרים!$AF$3,IF(OR('רשימת מאגרים'!O175=פרמטרים!$J$4,AND('רשימת מאגרים'!O175=פרמטרים!$J$5,'רשימת מאגרים'!M175&lt;&gt;"")),פרמטרים!$AF$4,פרמטרים!$AF$5)))))</f>
        <v/>
      </c>
      <c r="AG175" s="118"/>
      <c r="AH175" s="121" t="str">
        <f>IF(E175="","",IF(AD175="הוחלט לא להנגיש",פרמטרים!$AF$7,IF(AD175="בוצע",פרמטרים!$AF$6,IF(T175=פרמטרים!$T$6,פרמטרים!$AF$7,IF(AB175=פרמטרים!$N$5,פרמטרים!$AF$3,IF(OR(AB175=פרמטרים!$N$4,T175=פרמטרים!$T$5),פרמטרים!$AF$4,פרמטרים!$AF$5))))))</f>
        <v/>
      </c>
      <c r="AI175" s="118"/>
      <c r="AJ175" s="121" t="str">
        <f t="shared" si="38"/>
        <v/>
      </c>
      <c r="AK175" s="118"/>
      <c r="AL175" s="122"/>
      <c r="AM175" s="122"/>
      <c r="AN175" s="123" t="str">
        <f t="shared" si="42"/>
        <v/>
      </c>
      <c r="AO175" s="118"/>
      <c r="AP175" s="124" t="str">
        <f t="shared" si="43"/>
        <v/>
      </c>
      <c r="AQ175" s="124"/>
      <c r="AR175" s="120"/>
      <c r="AS175" s="120"/>
      <c r="AT175" s="120"/>
      <c r="AU175" s="125"/>
      <c r="AV175" s="118"/>
      <c r="AW175" s="118"/>
      <c r="AX175" s="126" t="str">
        <f t="shared" si="39"/>
        <v/>
      </c>
      <c r="AY175" s="127" t="str">
        <f t="shared" si="44"/>
        <v/>
      </c>
      <c r="AZ175" s="127" t="str">
        <f t="shared" si="45"/>
        <v/>
      </c>
    </row>
    <row r="176" spans="1:52" hidden="1">
      <c r="A176" s="112" t="str">
        <f t="shared" si="40"/>
        <v>משרד המדע הטכנולוגיה והחלל</v>
      </c>
      <c r="B176" s="113" t="str">
        <f t="shared" si="41"/>
        <v>most</v>
      </c>
      <c r="C176" s="114">
        <v>171</v>
      </c>
      <c r="D176" s="114" t="str">
        <f>IF(E176="","",IF(סימול="","לא הוגדר שם משרד",CONCATENATE(סימול,".DB.",COUNTIF($B$5:B175,$B176)+1)))</f>
        <v/>
      </c>
      <c r="E176" s="130"/>
      <c r="F176" s="138"/>
      <c r="G176" s="117"/>
      <c r="H176" s="118"/>
      <c r="I176" s="117"/>
      <c r="J176" s="119"/>
      <c r="K176" s="117"/>
      <c r="L176" s="118"/>
      <c r="M176" s="117"/>
      <c r="N176" s="118"/>
      <c r="O176" s="117"/>
      <c r="P176" s="118"/>
      <c r="Q176" s="118"/>
      <c r="R176" s="118"/>
      <c r="S176" s="117"/>
      <c r="T176" s="117"/>
      <c r="U176" s="118"/>
      <c r="V176" s="117"/>
      <c r="W176" s="118"/>
      <c r="X176" s="120"/>
      <c r="Y176" s="117"/>
      <c r="Z176" s="118"/>
      <c r="AA176" s="117"/>
      <c r="AB176" s="117"/>
      <c r="AC176" s="118"/>
      <c r="AD176" s="117" t="str">
        <f>IF(E176="","",IF(T176=פרמטרים!$T$6,פרמטרים!$V$8,פרמטרים!$V$3))</f>
        <v/>
      </c>
      <c r="AE176" s="118"/>
      <c r="AF176" s="121" t="str">
        <f>IF(E176="","",IF(AD176="הוחלט לא להנגיש",פרמטרים!$AF$7,IF(AD176="בוצע",פרמטרים!$AF$6,IF(OR('רשימת מאגרים'!O176=פרמטרים!$J$3,AND('רשימת מאגרים'!O176=פרמטרים!$J$4,'רשימת מאגרים'!M176&lt;&gt;"")),פרמטרים!$AF$3,IF(OR('רשימת מאגרים'!O176=פרמטרים!$J$4,AND('רשימת מאגרים'!O176=פרמטרים!$J$5,'רשימת מאגרים'!M176&lt;&gt;"")),פרמטרים!$AF$4,פרמטרים!$AF$5)))))</f>
        <v/>
      </c>
      <c r="AG176" s="118"/>
      <c r="AH176" s="121" t="str">
        <f>IF(E176="","",IF(AD176="הוחלט לא להנגיש",פרמטרים!$AF$7,IF(AD176="בוצע",פרמטרים!$AF$6,IF(T176=פרמטרים!$T$6,פרמטרים!$AF$7,IF(AB176=פרמטרים!$N$5,פרמטרים!$AF$3,IF(OR(AB176=פרמטרים!$N$4,T176=פרמטרים!$T$5),פרמטרים!$AF$4,פרמטרים!$AF$5))))))</f>
        <v/>
      </c>
      <c r="AI176" s="118"/>
      <c r="AJ176" s="121" t="str">
        <f t="shared" si="38"/>
        <v/>
      </c>
      <c r="AK176" s="118"/>
      <c r="AL176" s="122"/>
      <c r="AM176" s="122"/>
      <c r="AN176" s="123" t="str">
        <f t="shared" si="42"/>
        <v/>
      </c>
      <c r="AO176" s="118"/>
      <c r="AP176" s="124" t="str">
        <f t="shared" si="43"/>
        <v/>
      </c>
      <c r="AQ176" s="124"/>
      <c r="AR176" s="120"/>
      <c r="AS176" s="120"/>
      <c r="AT176" s="120"/>
      <c r="AU176" s="125"/>
      <c r="AV176" s="118"/>
      <c r="AW176" s="118"/>
      <c r="AX176" s="126" t="str">
        <f t="shared" si="39"/>
        <v/>
      </c>
      <c r="AY176" s="127" t="str">
        <f t="shared" si="44"/>
        <v/>
      </c>
      <c r="AZ176" s="127" t="str">
        <f t="shared" si="45"/>
        <v/>
      </c>
    </row>
    <row r="177" spans="1:52" hidden="1">
      <c r="A177" s="112" t="str">
        <f t="shared" si="40"/>
        <v>משרד המדע הטכנולוגיה והחלל</v>
      </c>
      <c r="B177" s="113" t="str">
        <f t="shared" si="41"/>
        <v>most</v>
      </c>
      <c r="C177" s="114">
        <v>172</v>
      </c>
      <c r="D177" s="114" t="str">
        <f>IF(E177="","",IF(סימול="","לא הוגדר שם משרד",CONCATENATE(סימול,".DB.",COUNTIF($B$5:B176,$B177)+1)))</f>
        <v/>
      </c>
      <c r="E177" s="130"/>
      <c r="F177" s="138"/>
      <c r="G177" s="117"/>
      <c r="H177" s="118"/>
      <c r="I177" s="117"/>
      <c r="J177" s="119"/>
      <c r="K177" s="117"/>
      <c r="L177" s="118"/>
      <c r="M177" s="117"/>
      <c r="N177" s="118"/>
      <c r="O177" s="117"/>
      <c r="P177" s="118"/>
      <c r="Q177" s="118"/>
      <c r="R177" s="118"/>
      <c r="S177" s="117"/>
      <c r="T177" s="117"/>
      <c r="U177" s="118"/>
      <c r="V177" s="117"/>
      <c r="W177" s="118"/>
      <c r="X177" s="120"/>
      <c r="Y177" s="117"/>
      <c r="Z177" s="118"/>
      <c r="AA177" s="117"/>
      <c r="AB177" s="117"/>
      <c r="AC177" s="118"/>
      <c r="AD177" s="117" t="str">
        <f>IF(E177="","",IF(T177=פרמטרים!$T$6,פרמטרים!$V$8,פרמטרים!$V$3))</f>
        <v/>
      </c>
      <c r="AE177" s="118"/>
      <c r="AF177" s="121" t="str">
        <f>IF(E177="","",IF(AD177="הוחלט לא להנגיש",פרמטרים!$AF$7,IF(AD177="בוצע",פרמטרים!$AF$6,IF(OR('רשימת מאגרים'!O177=פרמטרים!$J$3,AND('רשימת מאגרים'!O177=פרמטרים!$J$4,'רשימת מאגרים'!M177&lt;&gt;"")),פרמטרים!$AF$3,IF(OR('רשימת מאגרים'!O177=פרמטרים!$J$4,AND('רשימת מאגרים'!O177=פרמטרים!$J$5,'רשימת מאגרים'!M177&lt;&gt;"")),פרמטרים!$AF$4,פרמטרים!$AF$5)))))</f>
        <v/>
      </c>
      <c r="AG177" s="118"/>
      <c r="AH177" s="121" t="str">
        <f>IF(E177="","",IF(AD177="הוחלט לא להנגיש",פרמטרים!$AF$7,IF(AD177="בוצע",פרמטרים!$AF$6,IF(T177=פרמטרים!$T$6,פרמטרים!$AF$7,IF(AB177=פרמטרים!$N$5,פרמטרים!$AF$3,IF(OR(AB177=פרמטרים!$N$4,T177=פרמטרים!$T$5),פרמטרים!$AF$4,פרמטרים!$AF$5))))))</f>
        <v/>
      </c>
      <c r="AI177" s="118"/>
      <c r="AJ177" s="121" t="str">
        <f t="shared" si="38"/>
        <v/>
      </c>
      <c r="AK177" s="118"/>
      <c r="AL177" s="122"/>
      <c r="AM177" s="122"/>
      <c r="AN177" s="123" t="str">
        <f t="shared" si="42"/>
        <v/>
      </c>
      <c r="AO177" s="118"/>
      <c r="AP177" s="124" t="str">
        <f t="shared" si="43"/>
        <v/>
      </c>
      <c r="AQ177" s="124"/>
      <c r="AR177" s="120"/>
      <c r="AS177" s="120"/>
      <c r="AT177" s="120"/>
      <c r="AU177" s="125"/>
      <c r="AV177" s="118"/>
      <c r="AW177" s="118"/>
      <c r="AX177" s="126" t="str">
        <f t="shared" si="39"/>
        <v/>
      </c>
      <c r="AY177" s="127" t="str">
        <f t="shared" si="44"/>
        <v/>
      </c>
      <c r="AZ177" s="127" t="str">
        <f t="shared" si="45"/>
        <v/>
      </c>
    </row>
    <row r="178" spans="1:52" hidden="1">
      <c r="A178" s="112" t="str">
        <f t="shared" si="40"/>
        <v>משרד המדע הטכנולוגיה והחלל</v>
      </c>
      <c r="B178" s="113" t="str">
        <f t="shared" si="41"/>
        <v>most</v>
      </c>
      <c r="C178" s="114">
        <v>173</v>
      </c>
      <c r="D178" s="114" t="str">
        <f>IF(E178="","",IF(סימול="","לא הוגדר שם משרד",CONCATENATE(סימול,".DB.",COUNTIF($B$5:B177,$B178)+1)))</f>
        <v/>
      </c>
      <c r="E178" s="130"/>
      <c r="F178" s="138"/>
      <c r="G178" s="117"/>
      <c r="H178" s="118"/>
      <c r="I178" s="117"/>
      <c r="J178" s="119"/>
      <c r="K178" s="117"/>
      <c r="L178" s="118"/>
      <c r="M178" s="117"/>
      <c r="N178" s="118"/>
      <c r="O178" s="117"/>
      <c r="P178" s="118"/>
      <c r="Q178" s="118"/>
      <c r="R178" s="118"/>
      <c r="S178" s="117"/>
      <c r="T178" s="117"/>
      <c r="U178" s="118"/>
      <c r="V178" s="117"/>
      <c r="W178" s="118"/>
      <c r="X178" s="120"/>
      <c r="Y178" s="117"/>
      <c r="Z178" s="118"/>
      <c r="AA178" s="117"/>
      <c r="AB178" s="117"/>
      <c r="AC178" s="118"/>
      <c r="AD178" s="117" t="str">
        <f>IF(E178="","",IF(T178=פרמטרים!$T$6,פרמטרים!$V$8,פרמטרים!$V$3))</f>
        <v/>
      </c>
      <c r="AE178" s="118"/>
      <c r="AF178" s="121" t="str">
        <f>IF(E178="","",IF(AD178="הוחלט לא להנגיש",פרמטרים!$AF$7,IF(AD178="בוצע",פרמטרים!$AF$6,IF(OR('רשימת מאגרים'!O178=פרמטרים!$J$3,AND('רשימת מאגרים'!O178=פרמטרים!$J$4,'רשימת מאגרים'!M178&lt;&gt;"")),פרמטרים!$AF$3,IF(OR('רשימת מאגרים'!O178=פרמטרים!$J$4,AND('רשימת מאגרים'!O178=פרמטרים!$J$5,'רשימת מאגרים'!M178&lt;&gt;"")),פרמטרים!$AF$4,פרמטרים!$AF$5)))))</f>
        <v/>
      </c>
      <c r="AG178" s="118"/>
      <c r="AH178" s="121" t="str">
        <f>IF(E178="","",IF(AD178="הוחלט לא להנגיש",פרמטרים!$AF$7,IF(AD178="בוצע",פרמטרים!$AF$6,IF(T178=פרמטרים!$T$6,פרמטרים!$AF$7,IF(AB178=פרמטרים!$N$5,פרמטרים!$AF$3,IF(OR(AB178=פרמטרים!$N$4,T178=פרמטרים!$T$5),פרמטרים!$AF$4,פרמטרים!$AF$5))))))</f>
        <v/>
      </c>
      <c r="AI178" s="118"/>
      <c r="AJ178" s="121" t="str">
        <f t="shared" si="38"/>
        <v/>
      </c>
      <c r="AK178" s="118"/>
      <c r="AL178" s="122"/>
      <c r="AM178" s="122"/>
      <c r="AN178" s="123" t="str">
        <f t="shared" si="42"/>
        <v/>
      </c>
      <c r="AO178" s="118"/>
      <c r="AP178" s="124" t="str">
        <f t="shared" si="43"/>
        <v/>
      </c>
      <c r="AQ178" s="124"/>
      <c r="AR178" s="120"/>
      <c r="AS178" s="120"/>
      <c r="AT178" s="120"/>
      <c r="AU178" s="125"/>
      <c r="AV178" s="118"/>
      <c r="AW178" s="118"/>
      <c r="AX178" s="126" t="str">
        <f t="shared" si="39"/>
        <v/>
      </c>
      <c r="AY178" s="127" t="str">
        <f t="shared" si="44"/>
        <v/>
      </c>
      <c r="AZ178" s="127" t="str">
        <f t="shared" si="45"/>
        <v/>
      </c>
    </row>
    <row r="179" spans="1:52" hidden="1">
      <c r="A179" s="112" t="str">
        <f t="shared" si="40"/>
        <v>משרד המדע הטכנולוגיה והחלל</v>
      </c>
      <c r="B179" s="113" t="str">
        <f t="shared" si="41"/>
        <v>most</v>
      </c>
      <c r="C179" s="114">
        <v>174</v>
      </c>
      <c r="D179" s="114" t="str">
        <f>IF(E179="","",IF(סימול="","לא הוגדר שם משרד",CONCATENATE(סימול,".DB.",COUNTIF($B$5:B178,$B179)+1)))</f>
        <v/>
      </c>
      <c r="E179" s="130"/>
      <c r="F179" s="138"/>
      <c r="G179" s="117"/>
      <c r="H179" s="118"/>
      <c r="I179" s="117"/>
      <c r="J179" s="119"/>
      <c r="K179" s="117"/>
      <c r="L179" s="118"/>
      <c r="M179" s="117"/>
      <c r="N179" s="118"/>
      <c r="O179" s="117"/>
      <c r="P179" s="118"/>
      <c r="Q179" s="118"/>
      <c r="R179" s="118"/>
      <c r="S179" s="117"/>
      <c r="T179" s="117"/>
      <c r="U179" s="118"/>
      <c r="V179" s="117"/>
      <c r="W179" s="118"/>
      <c r="X179" s="120"/>
      <c r="Y179" s="117"/>
      <c r="Z179" s="118"/>
      <c r="AA179" s="117"/>
      <c r="AB179" s="117"/>
      <c r="AC179" s="118"/>
      <c r="AD179" s="117" t="str">
        <f>IF(E179="","",IF(T179=פרמטרים!$T$6,פרמטרים!$V$8,פרמטרים!$V$3))</f>
        <v/>
      </c>
      <c r="AE179" s="118"/>
      <c r="AF179" s="121" t="str">
        <f>IF(E179="","",IF(AD179="הוחלט לא להנגיש",פרמטרים!$AF$7,IF(AD179="בוצע",פרמטרים!$AF$6,IF(OR('רשימת מאגרים'!O179=פרמטרים!$J$3,AND('רשימת מאגרים'!O179=פרמטרים!$J$4,'רשימת מאגרים'!M179&lt;&gt;"")),פרמטרים!$AF$3,IF(OR('רשימת מאגרים'!O179=פרמטרים!$J$4,AND('רשימת מאגרים'!O179=פרמטרים!$J$5,'רשימת מאגרים'!M179&lt;&gt;"")),פרמטרים!$AF$4,פרמטרים!$AF$5)))))</f>
        <v/>
      </c>
      <c r="AG179" s="118"/>
      <c r="AH179" s="121" t="str">
        <f>IF(E179="","",IF(AD179="הוחלט לא להנגיש",פרמטרים!$AF$7,IF(AD179="בוצע",פרמטרים!$AF$6,IF(T179=פרמטרים!$T$6,פרמטרים!$AF$7,IF(AB179=פרמטרים!$N$5,פרמטרים!$AF$3,IF(OR(AB179=פרמטרים!$N$4,T179=פרמטרים!$T$5),פרמטרים!$AF$4,פרמטרים!$AF$5))))))</f>
        <v/>
      </c>
      <c r="AI179" s="118"/>
      <c r="AJ179" s="121" t="str">
        <f t="shared" si="38"/>
        <v/>
      </c>
      <c r="AK179" s="118"/>
      <c r="AL179" s="122"/>
      <c r="AM179" s="122"/>
      <c r="AN179" s="123" t="str">
        <f t="shared" si="42"/>
        <v/>
      </c>
      <c r="AO179" s="118"/>
      <c r="AP179" s="124" t="str">
        <f t="shared" si="43"/>
        <v/>
      </c>
      <c r="AQ179" s="124"/>
      <c r="AR179" s="120"/>
      <c r="AS179" s="120"/>
      <c r="AT179" s="120"/>
      <c r="AU179" s="125"/>
      <c r="AV179" s="118"/>
      <c r="AW179" s="118"/>
      <c r="AX179" s="126" t="str">
        <f t="shared" si="39"/>
        <v/>
      </c>
      <c r="AY179" s="127" t="str">
        <f t="shared" si="44"/>
        <v/>
      </c>
      <c r="AZ179" s="127" t="str">
        <f t="shared" si="45"/>
        <v/>
      </c>
    </row>
    <row r="180" spans="1:52" hidden="1">
      <c r="A180" s="112" t="str">
        <f t="shared" si="40"/>
        <v>משרד המדע הטכנולוגיה והחלל</v>
      </c>
      <c r="B180" s="113" t="str">
        <f t="shared" si="41"/>
        <v>most</v>
      </c>
      <c r="C180" s="114">
        <v>175</v>
      </c>
      <c r="D180" s="114" t="str">
        <f>IF(E180="","",IF(סימול="","לא הוגדר שם משרד",CONCATENATE(סימול,".DB.",COUNTIF($B$5:B179,$B180)+1)))</f>
        <v/>
      </c>
      <c r="E180" s="130"/>
      <c r="F180" s="138"/>
      <c r="G180" s="117"/>
      <c r="H180" s="118"/>
      <c r="I180" s="117"/>
      <c r="J180" s="119"/>
      <c r="K180" s="117"/>
      <c r="L180" s="118"/>
      <c r="M180" s="117"/>
      <c r="N180" s="118"/>
      <c r="O180" s="117"/>
      <c r="P180" s="118"/>
      <c r="Q180" s="118"/>
      <c r="R180" s="118"/>
      <c r="S180" s="117"/>
      <c r="T180" s="117"/>
      <c r="U180" s="118"/>
      <c r="V180" s="117"/>
      <c r="W180" s="118"/>
      <c r="X180" s="120"/>
      <c r="Y180" s="117"/>
      <c r="Z180" s="118"/>
      <c r="AA180" s="117"/>
      <c r="AB180" s="117"/>
      <c r="AC180" s="118"/>
      <c r="AD180" s="117" t="str">
        <f>IF(E180="","",IF(T180=פרמטרים!$T$6,פרמטרים!$V$8,פרמטרים!$V$3))</f>
        <v/>
      </c>
      <c r="AE180" s="118"/>
      <c r="AF180" s="121" t="str">
        <f>IF(E180="","",IF(AD180="הוחלט לא להנגיש",פרמטרים!$AF$7,IF(AD180="בוצע",פרמטרים!$AF$6,IF(OR('רשימת מאגרים'!O180=פרמטרים!$J$3,AND('רשימת מאגרים'!O180=פרמטרים!$J$4,'רשימת מאגרים'!M180&lt;&gt;"")),פרמטרים!$AF$3,IF(OR('רשימת מאגרים'!O180=פרמטרים!$J$4,AND('רשימת מאגרים'!O180=פרמטרים!$J$5,'רשימת מאגרים'!M180&lt;&gt;"")),פרמטרים!$AF$4,פרמטרים!$AF$5)))))</f>
        <v/>
      </c>
      <c r="AG180" s="118"/>
      <c r="AH180" s="121" t="str">
        <f>IF(E180="","",IF(AD180="הוחלט לא להנגיש",פרמטרים!$AF$7,IF(AD180="בוצע",פרמטרים!$AF$6,IF(T180=פרמטרים!$T$6,פרמטרים!$AF$7,IF(AB180=פרמטרים!$N$5,פרמטרים!$AF$3,IF(OR(AB180=פרמטרים!$N$4,T180=פרמטרים!$T$5),פרמטרים!$AF$4,פרמטרים!$AF$5))))))</f>
        <v/>
      </c>
      <c r="AI180" s="118"/>
      <c r="AJ180" s="121" t="str">
        <f t="shared" si="38"/>
        <v/>
      </c>
      <c r="AK180" s="118"/>
      <c r="AL180" s="122"/>
      <c r="AM180" s="122"/>
      <c r="AN180" s="123" t="str">
        <f t="shared" si="42"/>
        <v/>
      </c>
      <c r="AO180" s="118"/>
      <c r="AP180" s="124" t="str">
        <f t="shared" si="43"/>
        <v/>
      </c>
      <c r="AQ180" s="124"/>
      <c r="AR180" s="120"/>
      <c r="AS180" s="120"/>
      <c r="AT180" s="120"/>
      <c r="AU180" s="125"/>
      <c r="AV180" s="118"/>
      <c r="AW180" s="118"/>
      <c r="AX180" s="126" t="str">
        <f t="shared" si="39"/>
        <v/>
      </c>
      <c r="AY180" s="127" t="str">
        <f t="shared" si="44"/>
        <v/>
      </c>
      <c r="AZ180" s="127" t="str">
        <f t="shared" si="45"/>
        <v/>
      </c>
    </row>
    <row r="181" spans="1:52" hidden="1">
      <c r="A181" s="112" t="str">
        <f t="shared" si="40"/>
        <v>משרד המדע הטכנולוגיה והחלל</v>
      </c>
      <c r="B181" s="113" t="str">
        <f t="shared" si="41"/>
        <v>most</v>
      </c>
      <c r="C181" s="114">
        <v>176</v>
      </c>
      <c r="D181" s="114" t="str">
        <f>IF(E181="","",IF(סימול="","לא הוגדר שם משרד",CONCATENATE(סימול,".DB.",COUNTIF($B$5:B180,$B181)+1)))</f>
        <v/>
      </c>
      <c r="E181" s="130"/>
      <c r="F181" s="138"/>
      <c r="G181" s="117"/>
      <c r="H181" s="118"/>
      <c r="I181" s="117"/>
      <c r="J181" s="119"/>
      <c r="K181" s="117"/>
      <c r="L181" s="118"/>
      <c r="M181" s="117"/>
      <c r="N181" s="118"/>
      <c r="O181" s="117"/>
      <c r="P181" s="118"/>
      <c r="Q181" s="118"/>
      <c r="R181" s="118"/>
      <c r="S181" s="117"/>
      <c r="T181" s="117"/>
      <c r="U181" s="118"/>
      <c r="V181" s="117"/>
      <c r="W181" s="118"/>
      <c r="X181" s="120"/>
      <c r="Y181" s="117"/>
      <c r="Z181" s="118"/>
      <c r="AA181" s="117"/>
      <c r="AB181" s="117"/>
      <c r="AC181" s="118"/>
      <c r="AD181" s="117" t="str">
        <f>IF(E181="","",IF(T181=פרמטרים!$T$6,פרמטרים!$V$8,פרמטרים!$V$3))</f>
        <v/>
      </c>
      <c r="AE181" s="118"/>
      <c r="AF181" s="121" t="str">
        <f>IF(E181="","",IF(AD181="הוחלט לא להנגיש",פרמטרים!$AF$7,IF(AD181="בוצע",פרמטרים!$AF$6,IF(OR('רשימת מאגרים'!O181=פרמטרים!$J$3,AND('רשימת מאגרים'!O181=פרמטרים!$J$4,'רשימת מאגרים'!M181&lt;&gt;"")),פרמטרים!$AF$3,IF(OR('רשימת מאגרים'!O181=פרמטרים!$J$4,AND('רשימת מאגרים'!O181=פרמטרים!$J$5,'רשימת מאגרים'!M181&lt;&gt;"")),פרמטרים!$AF$4,פרמטרים!$AF$5)))))</f>
        <v/>
      </c>
      <c r="AG181" s="118"/>
      <c r="AH181" s="121" t="str">
        <f>IF(E181="","",IF(AD181="הוחלט לא להנגיש",פרמטרים!$AF$7,IF(AD181="בוצע",פרמטרים!$AF$6,IF(T181=פרמטרים!$T$6,פרמטרים!$AF$7,IF(AB181=פרמטרים!$N$5,פרמטרים!$AF$3,IF(OR(AB181=פרמטרים!$N$4,T181=פרמטרים!$T$5),פרמטרים!$AF$4,פרמטרים!$AF$5))))))</f>
        <v/>
      </c>
      <c r="AI181" s="118"/>
      <c r="AJ181" s="121" t="str">
        <f t="shared" si="38"/>
        <v/>
      </c>
      <c r="AK181" s="118"/>
      <c r="AL181" s="122"/>
      <c r="AM181" s="122"/>
      <c r="AN181" s="123" t="str">
        <f t="shared" si="42"/>
        <v/>
      </c>
      <c r="AO181" s="118"/>
      <c r="AP181" s="124" t="str">
        <f t="shared" si="43"/>
        <v/>
      </c>
      <c r="AQ181" s="124"/>
      <c r="AR181" s="120"/>
      <c r="AS181" s="120"/>
      <c r="AT181" s="120"/>
      <c r="AU181" s="125"/>
      <c r="AV181" s="118"/>
      <c r="AW181" s="118"/>
      <c r="AX181" s="126" t="str">
        <f t="shared" ref="AX181:AX205" si="46">IF(E181="","","כן")</f>
        <v/>
      </c>
      <c r="AY181" s="127" t="str">
        <f t="shared" si="44"/>
        <v/>
      </c>
      <c r="AZ181" s="127" t="str">
        <f t="shared" si="45"/>
        <v/>
      </c>
    </row>
    <row r="182" spans="1:52" hidden="1">
      <c r="A182" s="112" t="str">
        <f t="shared" si="40"/>
        <v>משרד המדע הטכנולוגיה והחלל</v>
      </c>
      <c r="B182" s="113" t="str">
        <f t="shared" si="41"/>
        <v>most</v>
      </c>
      <c r="C182" s="114">
        <v>177</v>
      </c>
      <c r="D182" s="114" t="str">
        <f>IF(E182="","",IF(סימול="","לא הוגדר שם משרד",CONCATENATE(סימול,".DB.",COUNTIF($B$5:B181,$B182)+1)))</f>
        <v/>
      </c>
      <c r="E182" s="130"/>
      <c r="F182" s="138"/>
      <c r="G182" s="117"/>
      <c r="H182" s="118"/>
      <c r="I182" s="117"/>
      <c r="J182" s="119"/>
      <c r="K182" s="117"/>
      <c r="L182" s="118"/>
      <c r="M182" s="117"/>
      <c r="N182" s="118"/>
      <c r="O182" s="117"/>
      <c r="P182" s="118"/>
      <c r="Q182" s="118"/>
      <c r="R182" s="118"/>
      <c r="S182" s="117"/>
      <c r="T182" s="117"/>
      <c r="U182" s="118"/>
      <c r="V182" s="117"/>
      <c r="W182" s="118"/>
      <c r="X182" s="120"/>
      <c r="Y182" s="117"/>
      <c r="Z182" s="118"/>
      <c r="AA182" s="117"/>
      <c r="AB182" s="117"/>
      <c r="AC182" s="118"/>
      <c r="AD182" s="117" t="str">
        <f>IF(E182="","",IF(T182=פרמטרים!$T$6,פרמטרים!$V$8,פרמטרים!$V$3))</f>
        <v/>
      </c>
      <c r="AE182" s="118"/>
      <c r="AF182" s="121" t="str">
        <f>IF(E182="","",IF(AD182="הוחלט לא להנגיש",פרמטרים!$AF$7,IF(AD182="בוצע",פרמטרים!$AF$6,IF(OR('רשימת מאגרים'!O182=פרמטרים!$J$3,AND('רשימת מאגרים'!O182=פרמטרים!$J$4,'רשימת מאגרים'!M182&lt;&gt;"")),פרמטרים!$AF$3,IF(OR('רשימת מאגרים'!O182=פרמטרים!$J$4,AND('רשימת מאגרים'!O182=פרמטרים!$J$5,'רשימת מאגרים'!M182&lt;&gt;"")),פרמטרים!$AF$4,פרמטרים!$AF$5)))))</f>
        <v/>
      </c>
      <c r="AG182" s="118"/>
      <c r="AH182" s="121" t="str">
        <f>IF(E182="","",IF(AD182="הוחלט לא להנגיש",פרמטרים!$AF$7,IF(AD182="בוצע",פרמטרים!$AF$6,IF(T182=פרמטרים!$T$6,פרמטרים!$AF$7,IF(AB182=פרמטרים!$N$5,פרמטרים!$AF$3,IF(OR(AB182=פרמטרים!$N$4,T182=פרמטרים!$T$5),פרמטרים!$AF$4,פרמטרים!$AF$5))))))</f>
        <v/>
      </c>
      <c r="AI182" s="118"/>
      <c r="AJ182" s="121" t="str">
        <f t="shared" si="38"/>
        <v/>
      </c>
      <c r="AK182" s="118"/>
      <c r="AL182" s="122"/>
      <c r="AM182" s="122"/>
      <c r="AN182" s="123" t="str">
        <f t="shared" si="42"/>
        <v/>
      </c>
      <c r="AO182" s="118"/>
      <c r="AP182" s="124" t="str">
        <f t="shared" si="43"/>
        <v/>
      </c>
      <c r="AQ182" s="124"/>
      <c r="AR182" s="120"/>
      <c r="AS182" s="120"/>
      <c r="AT182" s="120"/>
      <c r="AU182" s="125"/>
      <c r="AV182" s="118"/>
      <c r="AW182" s="118"/>
      <c r="AX182" s="126" t="str">
        <f t="shared" si="46"/>
        <v/>
      </c>
      <c r="AY182" s="127" t="str">
        <f t="shared" si="44"/>
        <v/>
      </c>
      <c r="AZ182" s="127" t="str">
        <f t="shared" si="45"/>
        <v/>
      </c>
    </row>
    <row r="183" spans="1:52" hidden="1">
      <c r="A183" s="112" t="str">
        <f t="shared" si="40"/>
        <v>משרד המדע הטכנולוגיה והחלל</v>
      </c>
      <c r="B183" s="113" t="str">
        <f t="shared" si="41"/>
        <v>most</v>
      </c>
      <c r="C183" s="114">
        <v>178</v>
      </c>
      <c r="D183" s="114" t="str">
        <f>IF(E183="","",IF(סימול="","לא הוגדר שם משרד",CONCATENATE(סימול,".DB.",COUNTIF($B$5:B182,$B183)+1)))</f>
        <v/>
      </c>
      <c r="E183" s="130"/>
      <c r="F183" s="138"/>
      <c r="G183" s="117"/>
      <c r="H183" s="118"/>
      <c r="I183" s="117"/>
      <c r="J183" s="119"/>
      <c r="K183" s="117"/>
      <c r="L183" s="118"/>
      <c r="M183" s="117"/>
      <c r="N183" s="118"/>
      <c r="O183" s="117"/>
      <c r="P183" s="118"/>
      <c r="Q183" s="118"/>
      <c r="R183" s="118"/>
      <c r="S183" s="117"/>
      <c r="T183" s="117"/>
      <c r="U183" s="118"/>
      <c r="V183" s="117"/>
      <c r="W183" s="118"/>
      <c r="X183" s="120"/>
      <c r="Y183" s="117"/>
      <c r="Z183" s="118"/>
      <c r="AA183" s="117"/>
      <c r="AB183" s="117"/>
      <c r="AC183" s="118"/>
      <c r="AD183" s="117" t="str">
        <f>IF(E183="","",IF(T183=פרמטרים!$T$6,פרמטרים!$V$8,פרמטרים!$V$3))</f>
        <v/>
      </c>
      <c r="AE183" s="118"/>
      <c r="AF183" s="121" t="str">
        <f>IF(E183="","",IF(AD183="הוחלט לא להנגיש",פרמטרים!$AF$7,IF(AD183="בוצע",פרמטרים!$AF$6,IF(OR('רשימת מאגרים'!O183=פרמטרים!$J$3,AND('רשימת מאגרים'!O183=פרמטרים!$J$4,'רשימת מאגרים'!M183&lt;&gt;"")),פרמטרים!$AF$3,IF(OR('רשימת מאגרים'!O183=פרמטרים!$J$4,AND('רשימת מאגרים'!O183=פרמטרים!$J$5,'רשימת מאגרים'!M183&lt;&gt;"")),פרמטרים!$AF$4,פרמטרים!$AF$5)))))</f>
        <v/>
      </c>
      <c r="AG183" s="118"/>
      <c r="AH183" s="121" t="str">
        <f>IF(E183="","",IF(AD183="הוחלט לא להנגיש",פרמטרים!$AF$7,IF(AD183="בוצע",פרמטרים!$AF$6,IF(T183=פרמטרים!$T$6,פרמטרים!$AF$7,IF(AB183=פרמטרים!$N$5,פרמטרים!$AF$3,IF(OR(AB183=פרמטרים!$N$4,T183=פרמטרים!$T$5),פרמטרים!$AF$4,פרמטרים!$AF$5))))))</f>
        <v/>
      </c>
      <c r="AI183" s="118"/>
      <c r="AJ183" s="121" t="str">
        <f t="shared" si="38"/>
        <v/>
      </c>
      <c r="AK183" s="118"/>
      <c r="AL183" s="122"/>
      <c r="AM183" s="122"/>
      <c r="AN183" s="123" t="str">
        <f t="shared" si="42"/>
        <v/>
      </c>
      <c r="AO183" s="118"/>
      <c r="AP183" s="124" t="str">
        <f t="shared" si="43"/>
        <v/>
      </c>
      <c r="AQ183" s="124"/>
      <c r="AR183" s="120"/>
      <c r="AS183" s="120"/>
      <c r="AT183" s="120"/>
      <c r="AU183" s="125"/>
      <c r="AV183" s="118"/>
      <c r="AW183" s="118"/>
      <c r="AX183" s="126" t="str">
        <f t="shared" si="46"/>
        <v/>
      </c>
      <c r="AY183" s="127" t="str">
        <f t="shared" si="44"/>
        <v/>
      </c>
      <c r="AZ183" s="127" t="str">
        <f t="shared" si="45"/>
        <v/>
      </c>
    </row>
    <row r="184" spans="1:52" hidden="1">
      <c r="A184" s="112" t="str">
        <f t="shared" si="40"/>
        <v>משרד המדע הטכנולוגיה והחלל</v>
      </c>
      <c r="B184" s="113" t="str">
        <f t="shared" si="41"/>
        <v>most</v>
      </c>
      <c r="C184" s="114">
        <v>179</v>
      </c>
      <c r="D184" s="114" t="str">
        <f>IF(E184="","",IF(סימול="","לא הוגדר שם משרד",CONCATENATE(סימול,".DB.",COUNTIF($B$5:B183,$B184)+1)))</f>
        <v/>
      </c>
      <c r="E184" s="130"/>
      <c r="F184" s="138"/>
      <c r="G184" s="117"/>
      <c r="H184" s="118"/>
      <c r="I184" s="117"/>
      <c r="J184" s="119"/>
      <c r="K184" s="117"/>
      <c r="L184" s="118"/>
      <c r="M184" s="117"/>
      <c r="N184" s="118"/>
      <c r="O184" s="117"/>
      <c r="P184" s="118"/>
      <c r="Q184" s="118"/>
      <c r="R184" s="118"/>
      <c r="S184" s="117"/>
      <c r="T184" s="117"/>
      <c r="U184" s="118"/>
      <c r="V184" s="117"/>
      <c r="W184" s="118"/>
      <c r="X184" s="120"/>
      <c r="Y184" s="117"/>
      <c r="Z184" s="118"/>
      <c r="AA184" s="117"/>
      <c r="AB184" s="117"/>
      <c r="AC184" s="118"/>
      <c r="AD184" s="117" t="str">
        <f>IF(E184="","",IF(T184=פרמטרים!$T$6,פרמטרים!$V$8,פרמטרים!$V$3))</f>
        <v/>
      </c>
      <c r="AE184" s="118"/>
      <c r="AF184" s="121" t="str">
        <f>IF(E184="","",IF(AD184="הוחלט לא להנגיש",פרמטרים!$AF$7,IF(AD184="בוצע",פרמטרים!$AF$6,IF(OR('רשימת מאגרים'!O184=פרמטרים!$J$3,AND('רשימת מאגרים'!O184=פרמטרים!$J$4,'רשימת מאגרים'!M184&lt;&gt;"")),פרמטרים!$AF$3,IF(OR('רשימת מאגרים'!O184=פרמטרים!$J$4,AND('רשימת מאגרים'!O184=פרמטרים!$J$5,'רשימת מאגרים'!M184&lt;&gt;"")),פרמטרים!$AF$4,פרמטרים!$AF$5)))))</f>
        <v/>
      </c>
      <c r="AG184" s="118"/>
      <c r="AH184" s="121" t="str">
        <f>IF(E184="","",IF(AD184="הוחלט לא להנגיש",פרמטרים!$AF$7,IF(AD184="בוצע",פרמטרים!$AF$6,IF(T184=פרמטרים!$T$6,פרמטרים!$AF$7,IF(AB184=פרמטרים!$N$5,פרמטרים!$AF$3,IF(OR(AB184=פרמטרים!$N$4,T184=פרמטרים!$T$5),פרמטרים!$AF$4,פרמטרים!$AF$5))))))</f>
        <v/>
      </c>
      <c r="AI184" s="118"/>
      <c r="AJ184" s="121" t="str">
        <f t="shared" si="38"/>
        <v/>
      </c>
      <c r="AK184" s="118"/>
      <c r="AL184" s="122"/>
      <c r="AM184" s="122"/>
      <c r="AN184" s="123" t="str">
        <f t="shared" si="42"/>
        <v/>
      </c>
      <c r="AO184" s="118"/>
      <c r="AP184" s="124" t="str">
        <f t="shared" si="43"/>
        <v/>
      </c>
      <c r="AQ184" s="124"/>
      <c r="AR184" s="120"/>
      <c r="AS184" s="120"/>
      <c r="AT184" s="120"/>
      <c r="AU184" s="125"/>
      <c r="AV184" s="118"/>
      <c r="AW184" s="118"/>
      <c r="AX184" s="126" t="str">
        <f t="shared" si="46"/>
        <v/>
      </c>
      <c r="AY184" s="127" t="str">
        <f t="shared" si="44"/>
        <v/>
      </c>
      <c r="AZ184" s="127" t="str">
        <f t="shared" si="45"/>
        <v/>
      </c>
    </row>
    <row r="185" spans="1:52" hidden="1">
      <c r="A185" s="112" t="str">
        <f t="shared" si="40"/>
        <v>משרד המדע הטכנולוגיה והחלל</v>
      </c>
      <c r="B185" s="113" t="str">
        <f t="shared" si="41"/>
        <v>most</v>
      </c>
      <c r="C185" s="114">
        <v>180</v>
      </c>
      <c r="D185" s="114" t="str">
        <f>IF(E185="","",IF(סימול="","לא הוגדר שם משרד",CONCATENATE(סימול,".DB.",COUNTIF($B$5:B184,$B185)+1)))</f>
        <v/>
      </c>
      <c r="E185" s="130"/>
      <c r="F185" s="138"/>
      <c r="G185" s="117"/>
      <c r="H185" s="118"/>
      <c r="I185" s="117"/>
      <c r="J185" s="119"/>
      <c r="K185" s="117"/>
      <c r="L185" s="118"/>
      <c r="M185" s="117"/>
      <c r="N185" s="118"/>
      <c r="O185" s="117"/>
      <c r="P185" s="118"/>
      <c r="Q185" s="118"/>
      <c r="R185" s="118"/>
      <c r="S185" s="117"/>
      <c r="T185" s="117"/>
      <c r="U185" s="118"/>
      <c r="V185" s="117"/>
      <c r="W185" s="118"/>
      <c r="X185" s="120"/>
      <c r="Y185" s="117"/>
      <c r="Z185" s="118"/>
      <c r="AA185" s="117"/>
      <c r="AB185" s="117"/>
      <c r="AC185" s="118"/>
      <c r="AD185" s="117" t="str">
        <f>IF(E185="","",IF(T185=פרמטרים!$T$6,פרמטרים!$V$8,פרמטרים!$V$3))</f>
        <v/>
      </c>
      <c r="AE185" s="118"/>
      <c r="AF185" s="121" t="str">
        <f>IF(E185="","",IF(AD185="הוחלט לא להנגיש",פרמטרים!$AF$7,IF(AD185="בוצע",פרמטרים!$AF$6,IF(OR('רשימת מאגרים'!O185=פרמטרים!$J$3,AND('רשימת מאגרים'!O185=פרמטרים!$J$4,'רשימת מאגרים'!M185&lt;&gt;"")),פרמטרים!$AF$3,IF(OR('רשימת מאגרים'!O185=פרמטרים!$J$4,AND('רשימת מאגרים'!O185=פרמטרים!$J$5,'רשימת מאגרים'!M185&lt;&gt;"")),פרמטרים!$AF$4,פרמטרים!$AF$5)))))</f>
        <v/>
      </c>
      <c r="AG185" s="118"/>
      <c r="AH185" s="121" t="str">
        <f>IF(E185="","",IF(AD185="הוחלט לא להנגיש",פרמטרים!$AF$7,IF(AD185="בוצע",פרמטרים!$AF$6,IF(T185=פרמטרים!$T$6,פרמטרים!$AF$7,IF(AB185=פרמטרים!$N$5,פרמטרים!$AF$3,IF(OR(AB185=פרמטרים!$N$4,T185=פרמטרים!$T$5),פרמטרים!$AF$4,פרמטרים!$AF$5))))))</f>
        <v/>
      </c>
      <c r="AI185" s="118"/>
      <c r="AJ185" s="121" t="str">
        <f t="shared" si="38"/>
        <v/>
      </c>
      <c r="AK185" s="118"/>
      <c r="AL185" s="122"/>
      <c r="AM185" s="122"/>
      <c r="AN185" s="123" t="str">
        <f t="shared" si="42"/>
        <v/>
      </c>
      <c r="AO185" s="118"/>
      <c r="AP185" s="124" t="str">
        <f t="shared" si="43"/>
        <v/>
      </c>
      <c r="AQ185" s="124"/>
      <c r="AR185" s="120"/>
      <c r="AS185" s="120"/>
      <c r="AT185" s="120"/>
      <c r="AU185" s="125"/>
      <c r="AV185" s="118"/>
      <c r="AW185" s="118"/>
      <c r="AX185" s="126" t="str">
        <f t="shared" si="46"/>
        <v/>
      </c>
      <c r="AY185" s="127" t="str">
        <f t="shared" si="44"/>
        <v/>
      </c>
      <c r="AZ185" s="127" t="str">
        <f t="shared" si="45"/>
        <v/>
      </c>
    </row>
    <row r="186" spans="1:52" hidden="1">
      <c r="A186" s="112" t="str">
        <f t="shared" si="40"/>
        <v>משרד המדע הטכנולוגיה והחלל</v>
      </c>
      <c r="B186" s="113" t="str">
        <f t="shared" si="41"/>
        <v>most</v>
      </c>
      <c r="C186" s="114">
        <v>181</v>
      </c>
      <c r="D186" s="114" t="str">
        <f>IF(E186="","",IF(סימול="","לא הוגדר שם משרד",CONCATENATE(סימול,".DB.",COUNTIF($B$5:B185,$B186)+1)))</f>
        <v/>
      </c>
      <c r="E186" s="130"/>
      <c r="F186" s="138"/>
      <c r="G186" s="117"/>
      <c r="H186" s="118"/>
      <c r="I186" s="117"/>
      <c r="J186" s="119"/>
      <c r="K186" s="117"/>
      <c r="L186" s="118"/>
      <c r="M186" s="117"/>
      <c r="N186" s="118"/>
      <c r="O186" s="117"/>
      <c r="P186" s="118"/>
      <c r="Q186" s="118"/>
      <c r="R186" s="118"/>
      <c r="S186" s="117"/>
      <c r="T186" s="117"/>
      <c r="U186" s="118"/>
      <c r="V186" s="117"/>
      <c r="W186" s="118"/>
      <c r="X186" s="120"/>
      <c r="Y186" s="117"/>
      <c r="Z186" s="118"/>
      <c r="AA186" s="117"/>
      <c r="AB186" s="117"/>
      <c r="AC186" s="118"/>
      <c r="AD186" s="117" t="str">
        <f>IF(E186="","",IF(T186=פרמטרים!$T$6,פרמטרים!$V$8,פרמטרים!$V$3))</f>
        <v/>
      </c>
      <c r="AE186" s="118"/>
      <c r="AF186" s="121" t="str">
        <f>IF(E186="","",IF(AD186="הוחלט לא להנגיש",פרמטרים!$AF$7,IF(AD186="בוצע",פרמטרים!$AF$6,IF(OR('רשימת מאגרים'!O186=פרמטרים!$J$3,AND('רשימת מאגרים'!O186=פרמטרים!$J$4,'רשימת מאגרים'!M186&lt;&gt;"")),פרמטרים!$AF$3,IF(OR('רשימת מאגרים'!O186=פרמטרים!$J$4,AND('רשימת מאגרים'!O186=פרמטרים!$J$5,'רשימת מאגרים'!M186&lt;&gt;"")),פרמטרים!$AF$4,פרמטרים!$AF$5)))))</f>
        <v/>
      </c>
      <c r="AG186" s="118"/>
      <c r="AH186" s="121" t="str">
        <f>IF(E186="","",IF(AD186="הוחלט לא להנגיש",פרמטרים!$AF$7,IF(AD186="בוצע",פרמטרים!$AF$6,IF(T186=פרמטרים!$T$6,פרמטרים!$AF$7,IF(AB186=פרמטרים!$N$5,פרמטרים!$AF$3,IF(OR(AB186=פרמטרים!$N$4,T186=פרמטרים!$T$5),פרמטרים!$AF$4,פרמטרים!$AF$5))))))</f>
        <v/>
      </c>
      <c r="AI186" s="118"/>
      <c r="AJ186" s="121" t="str">
        <f t="shared" si="38"/>
        <v/>
      </c>
      <c r="AK186" s="118"/>
      <c r="AL186" s="122"/>
      <c r="AM186" s="122"/>
      <c r="AN186" s="123" t="str">
        <f t="shared" si="42"/>
        <v/>
      </c>
      <c r="AO186" s="118"/>
      <c r="AP186" s="124" t="str">
        <f t="shared" si="43"/>
        <v/>
      </c>
      <c r="AQ186" s="124"/>
      <c r="AR186" s="120"/>
      <c r="AS186" s="120"/>
      <c r="AT186" s="120"/>
      <c r="AU186" s="125"/>
      <c r="AV186" s="118"/>
      <c r="AW186" s="118"/>
      <c r="AX186" s="126" t="str">
        <f t="shared" si="46"/>
        <v/>
      </c>
      <c r="AY186" s="127" t="str">
        <f t="shared" si="44"/>
        <v/>
      </c>
      <c r="AZ186" s="127" t="str">
        <f t="shared" si="45"/>
        <v/>
      </c>
    </row>
    <row r="187" spans="1:52" hidden="1">
      <c r="A187" s="112" t="str">
        <f t="shared" si="40"/>
        <v>משרד המדע הטכנולוגיה והחלל</v>
      </c>
      <c r="B187" s="113" t="str">
        <f t="shared" si="41"/>
        <v>most</v>
      </c>
      <c r="C187" s="114">
        <v>182</v>
      </c>
      <c r="D187" s="114" t="str">
        <f>IF(E187="","",IF(סימול="","לא הוגדר שם משרד",CONCATENATE(סימול,".DB.",COUNTIF($B$5:B186,$B187)+1)))</f>
        <v/>
      </c>
      <c r="E187" s="130"/>
      <c r="F187" s="138"/>
      <c r="G187" s="117"/>
      <c r="H187" s="118"/>
      <c r="I187" s="117"/>
      <c r="J187" s="119"/>
      <c r="K187" s="117"/>
      <c r="L187" s="118"/>
      <c r="M187" s="117"/>
      <c r="N187" s="118"/>
      <c r="O187" s="117"/>
      <c r="P187" s="118"/>
      <c r="Q187" s="118"/>
      <c r="R187" s="118"/>
      <c r="S187" s="117"/>
      <c r="T187" s="117"/>
      <c r="U187" s="118"/>
      <c r="V187" s="117"/>
      <c r="W187" s="118"/>
      <c r="X187" s="120"/>
      <c r="Y187" s="117"/>
      <c r="Z187" s="118"/>
      <c r="AA187" s="117"/>
      <c r="AB187" s="117"/>
      <c r="AC187" s="118"/>
      <c r="AD187" s="117" t="str">
        <f>IF(E187="","",IF(T187=פרמטרים!$T$6,פרמטרים!$V$8,פרמטרים!$V$3))</f>
        <v/>
      </c>
      <c r="AE187" s="118"/>
      <c r="AF187" s="121" t="str">
        <f>IF(E187="","",IF(AD187="הוחלט לא להנגיש",פרמטרים!$AF$7,IF(AD187="בוצע",פרמטרים!$AF$6,IF(OR('רשימת מאגרים'!O187=פרמטרים!$J$3,AND('רשימת מאגרים'!O187=פרמטרים!$J$4,'רשימת מאגרים'!M187&lt;&gt;"")),פרמטרים!$AF$3,IF(OR('רשימת מאגרים'!O187=פרמטרים!$J$4,AND('רשימת מאגרים'!O187=פרמטרים!$J$5,'רשימת מאגרים'!M187&lt;&gt;"")),פרמטרים!$AF$4,פרמטרים!$AF$5)))))</f>
        <v/>
      </c>
      <c r="AG187" s="118"/>
      <c r="AH187" s="121" t="str">
        <f>IF(E187="","",IF(AD187="הוחלט לא להנגיש",פרמטרים!$AF$7,IF(AD187="בוצע",פרמטרים!$AF$6,IF(T187=פרמטרים!$T$6,פרמטרים!$AF$7,IF(AB187=פרמטרים!$N$5,פרמטרים!$AF$3,IF(OR(AB187=פרמטרים!$N$4,T187=פרמטרים!$T$5),פרמטרים!$AF$4,פרמטרים!$AF$5))))))</f>
        <v/>
      </c>
      <c r="AI187" s="118"/>
      <c r="AJ187" s="121" t="str">
        <f t="shared" si="38"/>
        <v/>
      </c>
      <c r="AK187" s="118"/>
      <c r="AL187" s="122"/>
      <c r="AM187" s="122"/>
      <c r="AN187" s="123" t="str">
        <f t="shared" si="42"/>
        <v/>
      </c>
      <c r="AO187" s="118"/>
      <c r="AP187" s="124" t="str">
        <f t="shared" si="43"/>
        <v/>
      </c>
      <c r="AQ187" s="124"/>
      <c r="AR187" s="120"/>
      <c r="AS187" s="120"/>
      <c r="AT187" s="120"/>
      <c r="AU187" s="125"/>
      <c r="AV187" s="118"/>
      <c r="AW187" s="118"/>
      <c r="AX187" s="126" t="str">
        <f t="shared" si="46"/>
        <v/>
      </c>
      <c r="AY187" s="127" t="str">
        <f t="shared" si="44"/>
        <v/>
      </c>
      <c r="AZ187" s="127" t="str">
        <f t="shared" si="45"/>
        <v/>
      </c>
    </row>
    <row r="188" spans="1:52" hidden="1">
      <c r="A188" s="112" t="str">
        <f t="shared" si="40"/>
        <v>משרד המדע הטכנולוגיה והחלל</v>
      </c>
      <c r="B188" s="113" t="str">
        <f t="shared" si="41"/>
        <v>most</v>
      </c>
      <c r="C188" s="114">
        <v>183</v>
      </c>
      <c r="D188" s="114" t="str">
        <f>IF(E188="","",IF(סימול="","לא הוגדר שם משרד",CONCATENATE(סימול,".DB.",COUNTIF($B$5:B187,$B188)+1)))</f>
        <v/>
      </c>
      <c r="E188" s="130"/>
      <c r="F188" s="138"/>
      <c r="G188" s="117"/>
      <c r="H188" s="118"/>
      <c r="I188" s="117"/>
      <c r="J188" s="119"/>
      <c r="K188" s="117"/>
      <c r="L188" s="118"/>
      <c r="M188" s="117"/>
      <c r="N188" s="118"/>
      <c r="O188" s="117"/>
      <c r="P188" s="118"/>
      <c r="Q188" s="118"/>
      <c r="R188" s="118"/>
      <c r="S188" s="117"/>
      <c r="T188" s="117"/>
      <c r="U188" s="118"/>
      <c r="V188" s="117"/>
      <c r="W188" s="118"/>
      <c r="X188" s="120"/>
      <c r="Y188" s="117"/>
      <c r="Z188" s="118"/>
      <c r="AA188" s="117"/>
      <c r="AB188" s="117"/>
      <c r="AC188" s="118"/>
      <c r="AD188" s="117" t="str">
        <f>IF(E188="","",IF(T188=פרמטרים!$T$6,פרמטרים!$V$8,פרמטרים!$V$3))</f>
        <v/>
      </c>
      <c r="AE188" s="118"/>
      <c r="AF188" s="121" t="str">
        <f>IF(E188="","",IF(AD188="הוחלט לא להנגיש",פרמטרים!$AF$7,IF(AD188="בוצע",פרמטרים!$AF$6,IF(OR('רשימת מאגרים'!O188=פרמטרים!$J$3,AND('רשימת מאגרים'!O188=פרמטרים!$J$4,'רשימת מאגרים'!M188&lt;&gt;"")),פרמטרים!$AF$3,IF(OR('רשימת מאגרים'!O188=פרמטרים!$J$4,AND('רשימת מאגרים'!O188=פרמטרים!$J$5,'רשימת מאגרים'!M188&lt;&gt;"")),פרמטרים!$AF$4,פרמטרים!$AF$5)))))</f>
        <v/>
      </c>
      <c r="AG188" s="118"/>
      <c r="AH188" s="121" t="str">
        <f>IF(E188="","",IF(AD188="הוחלט לא להנגיש",פרמטרים!$AF$7,IF(AD188="בוצע",פרמטרים!$AF$6,IF(T188=פרמטרים!$T$6,פרמטרים!$AF$7,IF(AB188=פרמטרים!$N$5,פרמטרים!$AF$3,IF(OR(AB188=פרמטרים!$N$4,T188=פרמטרים!$T$5),פרמטרים!$AF$4,פרמטרים!$AF$5))))))</f>
        <v/>
      </c>
      <c r="AI188" s="118"/>
      <c r="AJ188" s="121" t="str">
        <f t="shared" si="38"/>
        <v/>
      </c>
      <c r="AK188" s="118"/>
      <c r="AL188" s="122"/>
      <c r="AM188" s="122"/>
      <c r="AN188" s="123" t="str">
        <f t="shared" si="42"/>
        <v/>
      </c>
      <c r="AO188" s="118"/>
      <c r="AP188" s="124" t="str">
        <f t="shared" si="43"/>
        <v/>
      </c>
      <c r="AQ188" s="124"/>
      <c r="AR188" s="120"/>
      <c r="AS188" s="120"/>
      <c r="AT188" s="120"/>
      <c r="AU188" s="125"/>
      <c r="AV188" s="118"/>
      <c r="AW188" s="118"/>
      <c r="AX188" s="126" t="str">
        <f t="shared" si="46"/>
        <v/>
      </c>
      <c r="AY188" s="127" t="str">
        <f t="shared" si="44"/>
        <v/>
      </c>
      <c r="AZ188" s="127" t="str">
        <f t="shared" si="45"/>
        <v/>
      </c>
    </row>
    <row r="189" spans="1:52" hidden="1">
      <c r="A189" s="112" t="str">
        <f t="shared" si="40"/>
        <v>משרד המדע הטכנולוגיה והחלל</v>
      </c>
      <c r="B189" s="113" t="str">
        <f t="shared" si="41"/>
        <v>most</v>
      </c>
      <c r="C189" s="114">
        <v>184</v>
      </c>
      <c r="D189" s="114" t="str">
        <f>IF(E189="","",IF(סימול="","לא הוגדר שם משרד",CONCATENATE(סימול,".DB.",COUNTIF($B$5:B188,$B189)+1)))</f>
        <v/>
      </c>
      <c r="E189" s="130"/>
      <c r="F189" s="138"/>
      <c r="G189" s="117"/>
      <c r="H189" s="118"/>
      <c r="I189" s="117"/>
      <c r="J189" s="119"/>
      <c r="K189" s="117"/>
      <c r="L189" s="118"/>
      <c r="M189" s="117"/>
      <c r="N189" s="118"/>
      <c r="O189" s="117"/>
      <c r="P189" s="118"/>
      <c r="Q189" s="118"/>
      <c r="R189" s="118"/>
      <c r="S189" s="117"/>
      <c r="T189" s="117"/>
      <c r="U189" s="118"/>
      <c r="V189" s="117"/>
      <c r="W189" s="118"/>
      <c r="X189" s="120"/>
      <c r="Y189" s="117"/>
      <c r="Z189" s="118"/>
      <c r="AA189" s="117"/>
      <c r="AB189" s="117"/>
      <c r="AC189" s="118"/>
      <c r="AD189" s="117" t="str">
        <f>IF(E189="","",IF(T189=פרמטרים!$T$6,פרמטרים!$V$8,פרמטרים!$V$3))</f>
        <v/>
      </c>
      <c r="AE189" s="118"/>
      <c r="AF189" s="121" t="str">
        <f>IF(E189="","",IF(AD189="הוחלט לא להנגיש",פרמטרים!$AF$7,IF(AD189="בוצע",פרמטרים!$AF$6,IF(OR('רשימת מאגרים'!O189=פרמטרים!$J$3,AND('רשימת מאגרים'!O189=פרמטרים!$J$4,'רשימת מאגרים'!M189&lt;&gt;"")),פרמטרים!$AF$3,IF(OR('רשימת מאגרים'!O189=פרמטרים!$J$4,AND('רשימת מאגרים'!O189=פרמטרים!$J$5,'רשימת מאגרים'!M189&lt;&gt;"")),פרמטרים!$AF$4,פרמטרים!$AF$5)))))</f>
        <v/>
      </c>
      <c r="AG189" s="118"/>
      <c r="AH189" s="121" t="str">
        <f>IF(E189="","",IF(AD189="הוחלט לא להנגיש",פרמטרים!$AF$7,IF(AD189="בוצע",פרמטרים!$AF$6,IF(T189=פרמטרים!$T$6,פרמטרים!$AF$7,IF(AB189=פרמטרים!$N$5,פרמטרים!$AF$3,IF(OR(AB189=פרמטרים!$N$4,T189=פרמטרים!$T$5),פרמטרים!$AF$4,פרמטרים!$AF$5))))))</f>
        <v/>
      </c>
      <c r="AI189" s="118"/>
      <c r="AJ189" s="121" t="str">
        <f t="shared" si="38"/>
        <v/>
      </c>
      <c r="AK189" s="118"/>
      <c r="AL189" s="122"/>
      <c r="AM189" s="122"/>
      <c r="AN189" s="123" t="str">
        <f t="shared" si="42"/>
        <v/>
      </c>
      <c r="AO189" s="118"/>
      <c r="AP189" s="124" t="str">
        <f t="shared" si="43"/>
        <v/>
      </c>
      <c r="AQ189" s="124"/>
      <c r="AR189" s="120"/>
      <c r="AS189" s="120"/>
      <c r="AT189" s="120"/>
      <c r="AU189" s="125"/>
      <c r="AV189" s="118"/>
      <c r="AW189" s="118"/>
      <c r="AX189" s="126" t="str">
        <f t="shared" si="46"/>
        <v/>
      </c>
      <c r="AY189" s="127" t="str">
        <f t="shared" si="44"/>
        <v/>
      </c>
      <c r="AZ189" s="127" t="str">
        <f t="shared" si="45"/>
        <v/>
      </c>
    </row>
    <row r="190" spans="1:52" hidden="1">
      <c r="A190" s="112" t="str">
        <f t="shared" si="40"/>
        <v>משרד המדע הטכנולוגיה והחלל</v>
      </c>
      <c r="B190" s="113" t="str">
        <f t="shared" si="41"/>
        <v>most</v>
      </c>
      <c r="C190" s="114">
        <v>185</v>
      </c>
      <c r="D190" s="114" t="str">
        <f>IF(E190="","",IF(סימול="","לא הוגדר שם משרד",CONCATENATE(סימול,".DB.",COUNTIF($B$5:B189,$B190)+1)))</f>
        <v/>
      </c>
      <c r="E190" s="130"/>
      <c r="F190" s="138"/>
      <c r="G190" s="117"/>
      <c r="H190" s="118"/>
      <c r="I190" s="117"/>
      <c r="J190" s="119"/>
      <c r="K190" s="117"/>
      <c r="L190" s="118"/>
      <c r="M190" s="117"/>
      <c r="N190" s="118"/>
      <c r="O190" s="117"/>
      <c r="P190" s="118"/>
      <c r="Q190" s="118"/>
      <c r="R190" s="118"/>
      <c r="S190" s="117"/>
      <c r="T190" s="117"/>
      <c r="U190" s="118"/>
      <c r="V190" s="117"/>
      <c r="W190" s="118"/>
      <c r="X190" s="120"/>
      <c r="Y190" s="117"/>
      <c r="Z190" s="118"/>
      <c r="AA190" s="117"/>
      <c r="AB190" s="117"/>
      <c r="AC190" s="118"/>
      <c r="AD190" s="117" t="str">
        <f>IF(E190="","",IF(T190=פרמטרים!$T$6,פרמטרים!$V$8,פרמטרים!$V$3))</f>
        <v/>
      </c>
      <c r="AE190" s="118"/>
      <c r="AF190" s="121" t="str">
        <f>IF(E190="","",IF(AD190="הוחלט לא להנגיש",פרמטרים!$AF$7,IF(AD190="בוצע",פרמטרים!$AF$6,IF(OR('רשימת מאגרים'!O190=פרמטרים!$J$3,AND('רשימת מאגרים'!O190=פרמטרים!$J$4,'רשימת מאגרים'!M190&lt;&gt;"")),פרמטרים!$AF$3,IF(OR('רשימת מאגרים'!O190=פרמטרים!$J$4,AND('רשימת מאגרים'!O190=פרמטרים!$J$5,'רשימת מאגרים'!M190&lt;&gt;"")),פרמטרים!$AF$4,פרמטרים!$AF$5)))))</f>
        <v/>
      </c>
      <c r="AG190" s="118"/>
      <c r="AH190" s="121" t="str">
        <f>IF(E190="","",IF(AD190="הוחלט לא להנגיש",פרמטרים!$AF$7,IF(AD190="בוצע",פרמטרים!$AF$6,IF(T190=פרמטרים!$T$6,פרמטרים!$AF$7,IF(AB190=פרמטרים!$N$5,פרמטרים!$AF$3,IF(OR(AB190=פרמטרים!$N$4,T190=פרמטרים!$T$5),פרמטרים!$AF$4,פרמטרים!$AF$5))))))</f>
        <v/>
      </c>
      <c r="AI190" s="118"/>
      <c r="AJ190" s="121" t="str">
        <f t="shared" si="38"/>
        <v/>
      </c>
      <c r="AK190" s="118"/>
      <c r="AL190" s="122"/>
      <c r="AM190" s="122"/>
      <c r="AN190" s="123" t="str">
        <f t="shared" si="42"/>
        <v/>
      </c>
      <c r="AO190" s="118"/>
      <c r="AP190" s="124" t="str">
        <f t="shared" si="43"/>
        <v/>
      </c>
      <c r="AQ190" s="124"/>
      <c r="AR190" s="120"/>
      <c r="AS190" s="120"/>
      <c r="AT190" s="120"/>
      <c r="AU190" s="125"/>
      <c r="AV190" s="118"/>
      <c r="AW190" s="118"/>
      <c r="AX190" s="126" t="str">
        <f t="shared" si="46"/>
        <v/>
      </c>
      <c r="AY190" s="127" t="str">
        <f t="shared" si="44"/>
        <v/>
      </c>
      <c r="AZ190" s="127" t="str">
        <f t="shared" si="45"/>
        <v/>
      </c>
    </row>
    <row r="191" spans="1:52" hidden="1">
      <c r="A191" s="112" t="str">
        <f t="shared" si="40"/>
        <v>משרד המדע הטכנולוגיה והחלל</v>
      </c>
      <c r="B191" s="113" t="str">
        <f t="shared" si="41"/>
        <v>most</v>
      </c>
      <c r="C191" s="114">
        <v>186</v>
      </c>
      <c r="D191" s="114" t="str">
        <f>IF(E191="","",IF(סימול="","לא הוגדר שם משרד",CONCATENATE(סימול,".DB.",COUNTIF($B$5:B190,$B191)+1)))</f>
        <v/>
      </c>
      <c r="E191" s="130"/>
      <c r="F191" s="138"/>
      <c r="G191" s="117"/>
      <c r="H191" s="118"/>
      <c r="I191" s="117"/>
      <c r="J191" s="119"/>
      <c r="K191" s="117"/>
      <c r="L191" s="118"/>
      <c r="M191" s="117"/>
      <c r="N191" s="118"/>
      <c r="O191" s="117"/>
      <c r="P191" s="118"/>
      <c r="Q191" s="118"/>
      <c r="R191" s="118"/>
      <c r="S191" s="117"/>
      <c r="T191" s="117"/>
      <c r="U191" s="118"/>
      <c r="V191" s="117"/>
      <c r="W191" s="118"/>
      <c r="X191" s="120"/>
      <c r="Y191" s="117"/>
      <c r="Z191" s="118"/>
      <c r="AA191" s="117"/>
      <c r="AB191" s="117"/>
      <c r="AC191" s="118"/>
      <c r="AD191" s="117" t="str">
        <f>IF(E191="","",IF(T191=פרמטרים!$T$6,פרמטרים!$V$8,פרמטרים!$V$3))</f>
        <v/>
      </c>
      <c r="AE191" s="118"/>
      <c r="AF191" s="121" t="str">
        <f>IF(E191="","",IF(AD191="הוחלט לא להנגיש",פרמטרים!$AF$7,IF(AD191="בוצע",פרמטרים!$AF$6,IF(OR('רשימת מאגרים'!O191=פרמטרים!$J$3,AND('רשימת מאגרים'!O191=פרמטרים!$J$4,'רשימת מאגרים'!M191&lt;&gt;"")),פרמטרים!$AF$3,IF(OR('רשימת מאגרים'!O191=פרמטרים!$J$4,AND('רשימת מאגרים'!O191=פרמטרים!$J$5,'רשימת מאגרים'!M191&lt;&gt;"")),פרמטרים!$AF$4,פרמטרים!$AF$5)))))</f>
        <v/>
      </c>
      <c r="AG191" s="118"/>
      <c r="AH191" s="121" t="str">
        <f>IF(E191="","",IF(AD191="הוחלט לא להנגיש",פרמטרים!$AF$7,IF(AD191="בוצע",פרמטרים!$AF$6,IF(T191=פרמטרים!$T$6,פרמטרים!$AF$7,IF(AB191=פרמטרים!$N$5,פרמטרים!$AF$3,IF(OR(AB191=פרמטרים!$N$4,T191=פרמטרים!$T$5),פרמטרים!$AF$4,פרמטרים!$AF$5))))))</f>
        <v/>
      </c>
      <c r="AI191" s="118"/>
      <c r="AJ191" s="121" t="str">
        <f t="shared" si="38"/>
        <v/>
      </c>
      <c r="AK191" s="118"/>
      <c r="AL191" s="122"/>
      <c r="AM191" s="122"/>
      <c r="AN191" s="123" t="str">
        <f t="shared" si="42"/>
        <v/>
      </c>
      <c r="AO191" s="118"/>
      <c r="AP191" s="124" t="str">
        <f t="shared" si="43"/>
        <v/>
      </c>
      <c r="AQ191" s="124"/>
      <c r="AR191" s="120"/>
      <c r="AS191" s="120"/>
      <c r="AT191" s="120"/>
      <c r="AU191" s="125"/>
      <c r="AV191" s="118"/>
      <c r="AW191" s="118"/>
      <c r="AX191" s="126" t="str">
        <f t="shared" si="46"/>
        <v/>
      </c>
      <c r="AY191" s="127" t="str">
        <f t="shared" si="44"/>
        <v/>
      </c>
      <c r="AZ191" s="127" t="str">
        <f t="shared" si="45"/>
        <v/>
      </c>
    </row>
    <row r="192" spans="1:52" hidden="1">
      <c r="A192" s="112" t="str">
        <f t="shared" si="40"/>
        <v>משרד המדע הטכנולוגיה והחלל</v>
      </c>
      <c r="B192" s="113" t="str">
        <f t="shared" si="41"/>
        <v>most</v>
      </c>
      <c r="C192" s="114">
        <v>187</v>
      </c>
      <c r="D192" s="114" t="str">
        <f>IF(E192="","",IF(סימול="","לא הוגדר שם משרד",CONCATENATE(סימול,".DB.",COUNTIF($B$5:B191,$B192)+1)))</f>
        <v/>
      </c>
      <c r="E192" s="130"/>
      <c r="F192" s="138"/>
      <c r="G192" s="117"/>
      <c r="H192" s="118"/>
      <c r="I192" s="117"/>
      <c r="J192" s="119"/>
      <c r="K192" s="117"/>
      <c r="L192" s="118"/>
      <c r="M192" s="117"/>
      <c r="N192" s="118"/>
      <c r="O192" s="117"/>
      <c r="P192" s="118"/>
      <c r="Q192" s="118"/>
      <c r="R192" s="118"/>
      <c r="S192" s="117"/>
      <c r="T192" s="117"/>
      <c r="U192" s="118"/>
      <c r="V192" s="117"/>
      <c r="W192" s="118"/>
      <c r="X192" s="120"/>
      <c r="Y192" s="117"/>
      <c r="Z192" s="118"/>
      <c r="AA192" s="117"/>
      <c r="AB192" s="117"/>
      <c r="AC192" s="118"/>
      <c r="AD192" s="117" t="str">
        <f>IF(E192="","",IF(T192=פרמטרים!$T$6,פרמטרים!$V$8,פרמטרים!$V$3))</f>
        <v/>
      </c>
      <c r="AE192" s="118"/>
      <c r="AF192" s="121" t="str">
        <f>IF(E192="","",IF(AD192="הוחלט לא להנגיש",פרמטרים!$AF$7,IF(AD192="בוצע",פרמטרים!$AF$6,IF(OR('רשימת מאגרים'!O192=פרמטרים!$J$3,AND('רשימת מאגרים'!O192=פרמטרים!$J$4,'רשימת מאגרים'!M192&lt;&gt;"")),פרמטרים!$AF$3,IF(OR('רשימת מאגרים'!O192=פרמטרים!$J$4,AND('רשימת מאגרים'!O192=פרמטרים!$J$5,'רשימת מאגרים'!M192&lt;&gt;"")),פרמטרים!$AF$4,פרמטרים!$AF$5)))))</f>
        <v/>
      </c>
      <c r="AG192" s="118"/>
      <c r="AH192" s="121" t="str">
        <f>IF(E192="","",IF(AD192="הוחלט לא להנגיש",פרמטרים!$AF$7,IF(AD192="בוצע",פרמטרים!$AF$6,IF(T192=פרמטרים!$T$6,פרמטרים!$AF$7,IF(AB192=פרמטרים!$N$5,פרמטרים!$AF$3,IF(OR(AB192=פרמטרים!$N$4,T192=פרמטרים!$T$5),פרמטרים!$AF$4,פרמטרים!$AF$5))))))</f>
        <v/>
      </c>
      <c r="AI192" s="118"/>
      <c r="AJ192" s="121" t="str">
        <f t="shared" si="38"/>
        <v/>
      </c>
      <c r="AK192" s="118"/>
      <c r="AL192" s="122"/>
      <c r="AM192" s="122"/>
      <c r="AN192" s="123" t="str">
        <f t="shared" si="42"/>
        <v/>
      </c>
      <c r="AO192" s="118"/>
      <c r="AP192" s="124" t="str">
        <f t="shared" si="43"/>
        <v/>
      </c>
      <c r="AQ192" s="124"/>
      <c r="AR192" s="120"/>
      <c r="AS192" s="120"/>
      <c r="AT192" s="120"/>
      <c r="AU192" s="125"/>
      <c r="AV192" s="118"/>
      <c r="AW192" s="118"/>
      <c r="AX192" s="126" t="str">
        <f t="shared" si="46"/>
        <v/>
      </c>
      <c r="AY192" s="127" t="str">
        <f t="shared" si="44"/>
        <v/>
      </c>
      <c r="AZ192" s="127" t="str">
        <f t="shared" si="45"/>
        <v/>
      </c>
    </row>
    <row r="193" spans="1:52" hidden="1">
      <c r="A193" s="112" t="str">
        <f t="shared" si="40"/>
        <v>משרד המדע הטכנולוגיה והחלל</v>
      </c>
      <c r="B193" s="113" t="str">
        <f t="shared" si="41"/>
        <v>most</v>
      </c>
      <c r="C193" s="114">
        <v>188</v>
      </c>
      <c r="D193" s="114" t="str">
        <f>IF(E193="","",IF(סימול="","לא הוגדר שם משרד",CONCATENATE(סימול,".DB.",COUNTIF($B$5:B192,$B193)+1)))</f>
        <v/>
      </c>
      <c r="E193" s="130"/>
      <c r="F193" s="138"/>
      <c r="G193" s="117"/>
      <c r="H193" s="118"/>
      <c r="I193" s="117"/>
      <c r="J193" s="119"/>
      <c r="K193" s="117"/>
      <c r="L193" s="118"/>
      <c r="M193" s="117"/>
      <c r="N193" s="118"/>
      <c r="O193" s="117"/>
      <c r="P193" s="118"/>
      <c r="Q193" s="118"/>
      <c r="R193" s="118"/>
      <c r="S193" s="117"/>
      <c r="T193" s="117"/>
      <c r="U193" s="118"/>
      <c r="V193" s="117"/>
      <c r="W193" s="118"/>
      <c r="X193" s="120"/>
      <c r="Y193" s="117"/>
      <c r="Z193" s="118"/>
      <c r="AA193" s="117"/>
      <c r="AB193" s="117"/>
      <c r="AC193" s="118"/>
      <c r="AD193" s="117" t="str">
        <f>IF(E193="","",IF(T193=פרמטרים!$T$6,פרמטרים!$V$8,פרמטרים!$V$3))</f>
        <v/>
      </c>
      <c r="AE193" s="118"/>
      <c r="AF193" s="121" t="str">
        <f>IF(E193="","",IF(AD193="הוחלט לא להנגיש",פרמטרים!$AF$7,IF(AD193="בוצע",פרמטרים!$AF$6,IF(OR('רשימת מאגרים'!O193=פרמטרים!$J$3,AND('רשימת מאגרים'!O193=פרמטרים!$J$4,'רשימת מאגרים'!M193&lt;&gt;"")),פרמטרים!$AF$3,IF(OR('רשימת מאגרים'!O193=פרמטרים!$J$4,AND('רשימת מאגרים'!O193=פרמטרים!$J$5,'רשימת מאגרים'!M193&lt;&gt;"")),פרמטרים!$AF$4,פרמטרים!$AF$5)))))</f>
        <v/>
      </c>
      <c r="AG193" s="118"/>
      <c r="AH193" s="121" t="str">
        <f>IF(E193="","",IF(AD193="הוחלט לא להנגיש",פרמטרים!$AF$7,IF(AD193="בוצע",פרמטרים!$AF$6,IF(T193=פרמטרים!$T$6,פרמטרים!$AF$7,IF(AB193=פרמטרים!$N$5,פרמטרים!$AF$3,IF(OR(AB193=פרמטרים!$N$4,T193=פרמטרים!$T$5),פרמטרים!$AF$4,פרמטרים!$AF$5))))))</f>
        <v/>
      </c>
      <c r="AI193" s="118"/>
      <c r="AJ193" s="121" t="str">
        <f t="shared" si="38"/>
        <v/>
      </c>
      <c r="AK193" s="118"/>
      <c r="AL193" s="122"/>
      <c r="AM193" s="122"/>
      <c r="AN193" s="123" t="str">
        <f t="shared" si="42"/>
        <v/>
      </c>
      <c r="AO193" s="118"/>
      <c r="AP193" s="124" t="str">
        <f t="shared" si="43"/>
        <v/>
      </c>
      <c r="AQ193" s="124"/>
      <c r="AR193" s="120"/>
      <c r="AS193" s="120"/>
      <c r="AT193" s="120"/>
      <c r="AU193" s="125"/>
      <c r="AV193" s="118"/>
      <c r="AW193" s="118"/>
      <c r="AX193" s="126" t="str">
        <f t="shared" si="46"/>
        <v/>
      </c>
      <c r="AY193" s="127" t="str">
        <f t="shared" si="44"/>
        <v/>
      </c>
      <c r="AZ193" s="127" t="str">
        <f t="shared" si="45"/>
        <v/>
      </c>
    </row>
    <row r="194" spans="1:52" hidden="1">
      <c r="A194" s="112" t="str">
        <f t="shared" si="40"/>
        <v>משרד המדע הטכנולוגיה והחלל</v>
      </c>
      <c r="B194" s="113" t="str">
        <f t="shared" si="41"/>
        <v>most</v>
      </c>
      <c r="C194" s="114">
        <v>189</v>
      </c>
      <c r="D194" s="114" t="str">
        <f>IF(E194="","",IF(סימול="","לא הוגדר שם משרד",CONCATENATE(סימול,".DB.",COUNTIF($B$5:B193,$B194)+1)))</f>
        <v/>
      </c>
      <c r="E194" s="130"/>
      <c r="F194" s="138"/>
      <c r="G194" s="117"/>
      <c r="H194" s="118"/>
      <c r="I194" s="117"/>
      <c r="J194" s="119"/>
      <c r="K194" s="117"/>
      <c r="L194" s="118"/>
      <c r="M194" s="117"/>
      <c r="N194" s="118"/>
      <c r="O194" s="117"/>
      <c r="P194" s="118"/>
      <c r="Q194" s="118"/>
      <c r="R194" s="118"/>
      <c r="S194" s="117"/>
      <c r="T194" s="117"/>
      <c r="U194" s="118"/>
      <c r="V194" s="117"/>
      <c r="W194" s="118"/>
      <c r="X194" s="120"/>
      <c r="Y194" s="117"/>
      <c r="Z194" s="118"/>
      <c r="AA194" s="117"/>
      <c r="AB194" s="117"/>
      <c r="AC194" s="118"/>
      <c r="AD194" s="117" t="str">
        <f>IF(E194="","",IF(T194=פרמטרים!$T$6,פרמטרים!$V$8,פרמטרים!$V$3))</f>
        <v/>
      </c>
      <c r="AE194" s="118"/>
      <c r="AF194" s="121" t="str">
        <f>IF(E194="","",IF(AD194="הוחלט לא להנגיש",פרמטרים!$AF$7,IF(AD194="בוצע",פרמטרים!$AF$6,IF(OR('רשימת מאגרים'!O194=פרמטרים!$J$3,AND('רשימת מאגרים'!O194=פרמטרים!$J$4,'רשימת מאגרים'!M194&lt;&gt;"")),פרמטרים!$AF$3,IF(OR('רשימת מאגרים'!O194=פרמטרים!$J$4,AND('רשימת מאגרים'!O194=פרמטרים!$J$5,'רשימת מאגרים'!M194&lt;&gt;"")),פרמטרים!$AF$4,פרמטרים!$AF$5)))))</f>
        <v/>
      </c>
      <c r="AG194" s="118"/>
      <c r="AH194" s="121" t="str">
        <f>IF(E194="","",IF(AD194="הוחלט לא להנגיש",פרמטרים!$AF$7,IF(AD194="בוצע",פרמטרים!$AF$6,IF(T194=פרמטרים!$T$6,פרמטרים!$AF$7,IF(AB194=פרמטרים!$N$5,פרמטרים!$AF$3,IF(OR(AB194=פרמטרים!$N$4,T194=פרמטרים!$T$5),פרמטרים!$AF$4,פרמטרים!$AF$5))))))</f>
        <v/>
      </c>
      <c r="AI194" s="118"/>
      <c r="AJ194" s="121" t="str">
        <f t="shared" si="38"/>
        <v/>
      </c>
      <c r="AK194" s="118"/>
      <c r="AL194" s="122"/>
      <c r="AM194" s="122"/>
      <c r="AN194" s="123" t="str">
        <f t="shared" si="42"/>
        <v/>
      </c>
      <c r="AO194" s="118"/>
      <c r="AP194" s="124" t="str">
        <f t="shared" si="43"/>
        <v/>
      </c>
      <c r="AQ194" s="124"/>
      <c r="AR194" s="120"/>
      <c r="AS194" s="120"/>
      <c r="AT194" s="120"/>
      <c r="AU194" s="125"/>
      <c r="AV194" s="118"/>
      <c r="AW194" s="118"/>
      <c r="AX194" s="126" t="str">
        <f t="shared" si="46"/>
        <v/>
      </c>
      <c r="AY194" s="127" t="str">
        <f t="shared" si="44"/>
        <v/>
      </c>
      <c r="AZ194" s="127" t="str">
        <f t="shared" si="45"/>
        <v/>
      </c>
    </row>
    <row r="195" spans="1:52" hidden="1">
      <c r="A195" s="112" t="str">
        <f t="shared" si="40"/>
        <v>משרד המדע הטכנולוגיה והחלל</v>
      </c>
      <c r="B195" s="113" t="str">
        <f t="shared" si="41"/>
        <v>most</v>
      </c>
      <c r="C195" s="114">
        <v>190</v>
      </c>
      <c r="D195" s="114" t="str">
        <f>IF(E195="","",IF(סימול="","לא הוגדר שם משרד",CONCATENATE(סימול,".DB.",COUNTIF($B$5:B194,$B195)+1)))</f>
        <v/>
      </c>
      <c r="E195" s="130"/>
      <c r="F195" s="138"/>
      <c r="G195" s="117"/>
      <c r="H195" s="118"/>
      <c r="I195" s="117"/>
      <c r="J195" s="119"/>
      <c r="K195" s="117"/>
      <c r="L195" s="118"/>
      <c r="M195" s="117"/>
      <c r="N195" s="118"/>
      <c r="O195" s="117"/>
      <c r="P195" s="118"/>
      <c r="Q195" s="118"/>
      <c r="R195" s="118"/>
      <c r="S195" s="117"/>
      <c r="T195" s="117"/>
      <c r="U195" s="118"/>
      <c r="V195" s="117"/>
      <c r="W195" s="118"/>
      <c r="X195" s="120"/>
      <c r="Y195" s="117"/>
      <c r="Z195" s="118"/>
      <c r="AA195" s="117"/>
      <c r="AB195" s="117"/>
      <c r="AC195" s="118"/>
      <c r="AD195" s="117" t="str">
        <f>IF(E195="","",IF(T195=פרמטרים!$T$6,פרמטרים!$V$8,פרמטרים!$V$3))</f>
        <v/>
      </c>
      <c r="AE195" s="118"/>
      <c r="AF195" s="121" t="str">
        <f>IF(E195="","",IF(AD195="הוחלט לא להנגיש",פרמטרים!$AF$7,IF(AD195="בוצע",פרמטרים!$AF$6,IF(OR('רשימת מאגרים'!O195=פרמטרים!$J$3,AND('רשימת מאגרים'!O195=פרמטרים!$J$4,'רשימת מאגרים'!M195&lt;&gt;"")),פרמטרים!$AF$3,IF(OR('רשימת מאגרים'!O195=פרמטרים!$J$4,AND('רשימת מאגרים'!O195=פרמטרים!$J$5,'רשימת מאגרים'!M195&lt;&gt;"")),פרמטרים!$AF$4,פרמטרים!$AF$5)))))</f>
        <v/>
      </c>
      <c r="AG195" s="118"/>
      <c r="AH195" s="121" t="str">
        <f>IF(E195="","",IF(AD195="הוחלט לא להנגיש",פרמטרים!$AF$7,IF(AD195="בוצע",פרמטרים!$AF$6,IF(T195=פרמטרים!$T$6,פרמטרים!$AF$7,IF(AB195=פרמטרים!$N$5,פרמטרים!$AF$3,IF(OR(AB195=פרמטרים!$N$4,T195=פרמטרים!$T$5),פרמטרים!$AF$4,פרמטרים!$AF$5))))))</f>
        <v/>
      </c>
      <c r="AI195" s="118"/>
      <c r="AJ195" s="121" t="str">
        <f t="shared" si="38"/>
        <v/>
      </c>
      <c r="AK195" s="118"/>
      <c r="AL195" s="122"/>
      <c r="AM195" s="122"/>
      <c r="AN195" s="123" t="str">
        <f t="shared" si="42"/>
        <v/>
      </c>
      <c r="AO195" s="118"/>
      <c r="AP195" s="124" t="str">
        <f t="shared" si="43"/>
        <v/>
      </c>
      <c r="AQ195" s="124"/>
      <c r="AR195" s="120"/>
      <c r="AS195" s="120"/>
      <c r="AT195" s="120"/>
      <c r="AU195" s="125"/>
      <c r="AV195" s="118"/>
      <c r="AW195" s="118"/>
      <c r="AX195" s="126" t="str">
        <f t="shared" si="46"/>
        <v/>
      </c>
      <c r="AY195" s="127" t="str">
        <f t="shared" si="44"/>
        <v/>
      </c>
      <c r="AZ195" s="127" t="str">
        <f t="shared" si="45"/>
        <v/>
      </c>
    </row>
    <row r="196" spans="1:52" hidden="1">
      <c r="A196" s="112" t="str">
        <f t="shared" si="40"/>
        <v>משרד המדע הטכנולוגיה והחלל</v>
      </c>
      <c r="B196" s="113" t="str">
        <f t="shared" si="41"/>
        <v>most</v>
      </c>
      <c r="C196" s="114">
        <v>191</v>
      </c>
      <c r="D196" s="114" t="str">
        <f>IF(E196="","",IF(סימול="","לא הוגדר שם משרד",CONCATENATE(סימול,".DB.",COUNTIF($B$5:B195,$B196)+1)))</f>
        <v/>
      </c>
      <c r="E196" s="130"/>
      <c r="F196" s="138"/>
      <c r="G196" s="117"/>
      <c r="H196" s="118"/>
      <c r="I196" s="117"/>
      <c r="J196" s="119"/>
      <c r="K196" s="117"/>
      <c r="L196" s="118"/>
      <c r="M196" s="117"/>
      <c r="N196" s="118"/>
      <c r="O196" s="117"/>
      <c r="P196" s="118"/>
      <c r="Q196" s="118"/>
      <c r="R196" s="118"/>
      <c r="S196" s="117"/>
      <c r="T196" s="117"/>
      <c r="U196" s="118"/>
      <c r="V196" s="117"/>
      <c r="W196" s="118"/>
      <c r="X196" s="120"/>
      <c r="Y196" s="117"/>
      <c r="Z196" s="118"/>
      <c r="AA196" s="117"/>
      <c r="AB196" s="117"/>
      <c r="AC196" s="118"/>
      <c r="AD196" s="117" t="str">
        <f>IF(E196="","",IF(T196=פרמטרים!$T$6,פרמטרים!$V$8,פרמטרים!$V$3))</f>
        <v/>
      </c>
      <c r="AE196" s="118"/>
      <c r="AF196" s="121" t="str">
        <f>IF(E196="","",IF(AD196="הוחלט לא להנגיש",פרמטרים!$AF$7,IF(AD196="בוצע",פרמטרים!$AF$6,IF(OR('רשימת מאגרים'!O196=פרמטרים!$J$3,AND('רשימת מאגרים'!O196=פרמטרים!$J$4,'רשימת מאגרים'!M196&lt;&gt;"")),פרמטרים!$AF$3,IF(OR('רשימת מאגרים'!O196=פרמטרים!$J$4,AND('רשימת מאגרים'!O196=פרמטרים!$J$5,'רשימת מאגרים'!M196&lt;&gt;"")),פרמטרים!$AF$4,פרמטרים!$AF$5)))))</f>
        <v/>
      </c>
      <c r="AG196" s="118"/>
      <c r="AH196" s="121" t="str">
        <f>IF(E196="","",IF(AD196="הוחלט לא להנגיש",פרמטרים!$AF$7,IF(AD196="בוצע",פרמטרים!$AF$6,IF(T196=פרמטרים!$T$6,פרמטרים!$AF$7,IF(AB196=פרמטרים!$N$5,פרמטרים!$AF$3,IF(OR(AB196=פרמטרים!$N$4,T196=פרמטרים!$T$5),פרמטרים!$AF$4,פרמטרים!$AF$5))))))</f>
        <v/>
      </c>
      <c r="AI196" s="118"/>
      <c r="AJ196" s="121" t="str">
        <f t="shared" si="38"/>
        <v/>
      </c>
      <c r="AK196" s="118"/>
      <c r="AL196" s="122"/>
      <c r="AM196" s="122"/>
      <c r="AN196" s="123" t="str">
        <f t="shared" si="42"/>
        <v/>
      </c>
      <c r="AO196" s="118"/>
      <c r="AP196" s="124" t="str">
        <f t="shared" si="43"/>
        <v/>
      </c>
      <c r="AQ196" s="124"/>
      <c r="AR196" s="120"/>
      <c r="AS196" s="120"/>
      <c r="AT196" s="120"/>
      <c r="AU196" s="125"/>
      <c r="AV196" s="118"/>
      <c r="AW196" s="118"/>
      <c r="AX196" s="126" t="str">
        <f t="shared" si="46"/>
        <v/>
      </c>
      <c r="AY196" s="127" t="str">
        <f t="shared" si="44"/>
        <v/>
      </c>
      <c r="AZ196" s="127" t="str">
        <f t="shared" si="45"/>
        <v/>
      </c>
    </row>
    <row r="197" spans="1:52" hidden="1">
      <c r="A197" s="112" t="str">
        <f t="shared" si="40"/>
        <v>משרד המדע הטכנולוגיה והחלל</v>
      </c>
      <c r="B197" s="113" t="str">
        <f t="shared" si="41"/>
        <v>most</v>
      </c>
      <c r="C197" s="114">
        <v>192</v>
      </c>
      <c r="D197" s="114" t="str">
        <f>IF(E197="","",IF(סימול="","לא הוגדר שם משרד",CONCATENATE(סימול,".DB.",COUNTIF($B$5:B196,$B197)+1)))</f>
        <v/>
      </c>
      <c r="E197" s="130"/>
      <c r="F197" s="138"/>
      <c r="G197" s="117"/>
      <c r="H197" s="118"/>
      <c r="I197" s="117"/>
      <c r="J197" s="119"/>
      <c r="K197" s="117"/>
      <c r="L197" s="118"/>
      <c r="M197" s="117"/>
      <c r="N197" s="118"/>
      <c r="O197" s="117"/>
      <c r="P197" s="118"/>
      <c r="Q197" s="118"/>
      <c r="R197" s="118"/>
      <c r="S197" s="117"/>
      <c r="T197" s="117"/>
      <c r="U197" s="118"/>
      <c r="V197" s="117"/>
      <c r="W197" s="118"/>
      <c r="X197" s="120"/>
      <c r="Y197" s="117"/>
      <c r="Z197" s="118"/>
      <c r="AA197" s="117"/>
      <c r="AB197" s="117"/>
      <c r="AC197" s="118"/>
      <c r="AD197" s="117" t="str">
        <f>IF(E197="","",IF(T197=פרמטרים!$T$6,פרמטרים!$V$8,פרמטרים!$V$3))</f>
        <v/>
      </c>
      <c r="AE197" s="118"/>
      <c r="AF197" s="121" t="str">
        <f>IF(E197="","",IF(AD197="הוחלט לא להנגיש",פרמטרים!$AF$7,IF(AD197="בוצע",פרמטרים!$AF$6,IF(OR('רשימת מאגרים'!O197=פרמטרים!$J$3,AND('רשימת מאגרים'!O197=פרמטרים!$J$4,'רשימת מאגרים'!M197&lt;&gt;"")),פרמטרים!$AF$3,IF(OR('רשימת מאגרים'!O197=פרמטרים!$J$4,AND('רשימת מאגרים'!O197=פרמטרים!$J$5,'רשימת מאגרים'!M197&lt;&gt;"")),פרמטרים!$AF$4,פרמטרים!$AF$5)))))</f>
        <v/>
      </c>
      <c r="AG197" s="118"/>
      <c r="AH197" s="121" t="str">
        <f>IF(E197="","",IF(AD197="הוחלט לא להנגיש",פרמטרים!$AF$7,IF(AD197="בוצע",פרמטרים!$AF$6,IF(T197=פרמטרים!$T$6,פרמטרים!$AF$7,IF(AB197=פרמטרים!$N$5,פרמטרים!$AF$3,IF(OR(AB197=פרמטרים!$N$4,T197=פרמטרים!$T$5),פרמטרים!$AF$4,פרמטרים!$AF$5))))))</f>
        <v/>
      </c>
      <c r="AI197" s="118"/>
      <c r="AJ197" s="121" t="str">
        <f t="shared" si="38"/>
        <v/>
      </c>
      <c r="AK197" s="118"/>
      <c r="AL197" s="122"/>
      <c r="AM197" s="122"/>
      <c r="AN197" s="123" t="str">
        <f t="shared" si="42"/>
        <v/>
      </c>
      <c r="AO197" s="118"/>
      <c r="AP197" s="124" t="str">
        <f t="shared" si="43"/>
        <v/>
      </c>
      <c r="AQ197" s="124"/>
      <c r="AR197" s="120"/>
      <c r="AS197" s="120"/>
      <c r="AT197" s="120"/>
      <c r="AU197" s="125"/>
      <c r="AV197" s="118"/>
      <c r="AW197" s="118"/>
      <c r="AX197" s="126" t="str">
        <f t="shared" si="46"/>
        <v/>
      </c>
      <c r="AY197" s="127" t="str">
        <f t="shared" si="44"/>
        <v/>
      </c>
      <c r="AZ197" s="127" t="str">
        <f t="shared" si="45"/>
        <v/>
      </c>
    </row>
    <row r="198" spans="1:52" hidden="1">
      <c r="A198" s="112" t="str">
        <f t="shared" ref="A198:A205" si="47">IF(המשרד="","",המשרד)</f>
        <v>משרד המדע הטכנולוגיה והחלל</v>
      </c>
      <c r="B198" s="113" t="str">
        <f t="shared" ref="B198:B205" si="48">IF(סימול="","",סימול)</f>
        <v>most</v>
      </c>
      <c r="C198" s="114">
        <v>193</v>
      </c>
      <c r="D198" s="114" t="str">
        <f>IF(E198="","",IF(סימול="","לא הוגדר שם משרד",CONCATENATE(סימול,".DB.",COUNTIF($B$5:B197,$B198)+1)))</f>
        <v/>
      </c>
      <c r="E198" s="130"/>
      <c r="F198" s="138"/>
      <c r="G198" s="117"/>
      <c r="H198" s="118"/>
      <c r="I198" s="117"/>
      <c r="J198" s="119"/>
      <c r="K198" s="117"/>
      <c r="L198" s="118"/>
      <c r="M198" s="117"/>
      <c r="N198" s="118"/>
      <c r="O198" s="117"/>
      <c r="P198" s="118"/>
      <c r="Q198" s="118"/>
      <c r="R198" s="118"/>
      <c r="S198" s="117"/>
      <c r="T198" s="117"/>
      <c r="U198" s="118"/>
      <c r="V198" s="117"/>
      <c r="W198" s="118"/>
      <c r="X198" s="120"/>
      <c r="Y198" s="117"/>
      <c r="Z198" s="118"/>
      <c r="AA198" s="117"/>
      <c r="AB198" s="117"/>
      <c r="AC198" s="118"/>
      <c r="AD198" s="117" t="str">
        <f>IF(E198="","",IF(T198=פרמטרים!$T$6,פרמטרים!$V$8,פרמטרים!$V$3))</f>
        <v/>
      </c>
      <c r="AE198" s="118"/>
      <c r="AF198" s="121" t="str">
        <f>IF(E198="","",IF(AD198="הוחלט לא להנגיש",פרמטרים!$AF$7,IF(AD198="בוצע",פרמטרים!$AF$6,IF(OR('רשימת מאגרים'!O198=פרמטרים!$J$3,AND('רשימת מאגרים'!O198=פרמטרים!$J$4,'רשימת מאגרים'!M198&lt;&gt;"")),פרמטרים!$AF$3,IF(OR('רשימת מאגרים'!O198=פרמטרים!$J$4,AND('רשימת מאגרים'!O198=פרמטרים!$J$5,'רשימת מאגרים'!M198&lt;&gt;"")),פרמטרים!$AF$4,פרמטרים!$AF$5)))))</f>
        <v/>
      </c>
      <c r="AG198" s="118"/>
      <c r="AH198" s="121" t="str">
        <f>IF(E198="","",IF(AD198="הוחלט לא להנגיש",פרמטרים!$AF$7,IF(AD198="בוצע",פרמטרים!$AF$6,IF(T198=פרמטרים!$T$6,פרמטרים!$AF$7,IF(AB198=פרמטרים!$N$5,פרמטרים!$AF$3,IF(OR(AB198=פרמטרים!$N$4,T198=פרמטרים!$T$5),פרמטרים!$AF$4,פרמטרים!$AF$5))))))</f>
        <v/>
      </c>
      <c r="AI198" s="118"/>
      <c r="AJ198" s="121" t="str">
        <f t="shared" si="38"/>
        <v/>
      </c>
      <c r="AK198" s="118"/>
      <c r="AL198" s="122"/>
      <c r="AM198" s="122"/>
      <c r="AN198" s="123" t="str">
        <f t="shared" ref="AN198:AN205" si="49">IF($E198="","",IFERROR(AL198*$AL$1,0)+AM198)</f>
        <v/>
      </c>
      <c r="AO198" s="118"/>
      <c r="AP198" s="124" t="str">
        <f t="shared" ref="AP198:AP205" si="50">IF(E198="","",IF(Y198="","",Y198))</f>
        <v/>
      </c>
      <c r="AQ198" s="124"/>
      <c r="AR198" s="120"/>
      <c r="AS198" s="120"/>
      <c r="AT198" s="120"/>
      <c r="AU198" s="125"/>
      <c r="AV198" s="118"/>
      <c r="AW198" s="118"/>
      <c r="AX198" s="126" t="str">
        <f t="shared" si="46"/>
        <v/>
      </c>
      <c r="AY198" s="127" t="str">
        <f t="shared" ref="AY198:AY205" si="51">IFERROR(IF($AR198="","",YEAR($AR198)),"")</f>
        <v/>
      </c>
      <c r="AZ198" s="127" t="str">
        <f t="shared" ref="AZ198:AZ205" si="52">IFERROR(IF($AR198="","",CONCATENATE(IF(MONTH($AR198)&lt;4,"Q1",IF(MONTH($AR198)&lt;7,"Q2",IF($AR198&lt;10,"Q3","Q4"))),"/",YEAR($AR198))),"")</f>
        <v/>
      </c>
    </row>
    <row r="199" spans="1:52" hidden="1">
      <c r="A199" s="112" t="str">
        <f t="shared" si="47"/>
        <v>משרד המדע הטכנולוגיה והחלל</v>
      </c>
      <c r="B199" s="113" t="str">
        <f t="shared" si="48"/>
        <v>most</v>
      </c>
      <c r="C199" s="114">
        <v>194</v>
      </c>
      <c r="D199" s="114" t="str">
        <f>IF(E199="","",IF(סימול="","לא הוגדר שם משרד",CONCATENATE(סימול,".DB.",COUNTIF($B$5:B198,$B199)+1)))</f>
        <v/>
      </c>
      <c r="E199" s="130"/>
      <c r="F199" s="138"/>
      <c r="G199" s="117"/>
      <c r="H199" s="118"/>
      <c r="I199" s="117"/>
      <c r="J199" s="119"/>
      <c r="K199" s="117"/>
      <c r="L199" s="118"/>
      <c r="M199" s="117"/>
      <c r="N199" s="118"/>
      <c r="O199" s="117"/>
      <c r="P199" s="118"/>
      <c r="Q199" s="118"/>
      <c r="R199" s="118"/>
      <c r="S199" s="117"/>
      <c r="T199" s="117"/>
      <c r="U199" s="118"/>
      <c r="V199" s="117"/>
      <c r="W199" s="118"/>
      <c r="X199" s="120"/>
      <c r="Y199" s="117"/>
      <c r="Z199" s="118"/>
      <c r="AA199" s="117"/>
      <c r="AB199" s="117"/>
      <c r="AC199" s="118"/>
      <c r="AD199" s="117" t="str">
        <f>IF(E199="","",IF(T199=פרמטרים!$T$6,פרמטרים!$V$8,פרמטרים!$V$3))</f>
        <v/>
      </c>
      <c r="AE199" s="118"/>
      <c r="AF199" s="121" t="str">
        <f>IF(E199="","",IF(AD199="הוחלט לא להנגיש",פרמטרים!$AF$7,IF(AD199="בוצע",פרמטרים!$AF$6,IF(OR('רשימת מאגרים'!O199=פרמטרים!$J$3,AND('רשימת מאגרים'!O199=פרמטרים!$J$4,'רשימת מאגרים'!M199&lt;&gt;"")),פרמטרים!$AF$3,IF(OR('רשימת מאגרים'!O199=פרמטרים!$J$4,AND('רשימת מאגרים'!O199=פרמטרים!$J$5,'רשימת מאגרים'!M199&lt;&gt;"")),פרמטרים!$AF$4,פרמטרים!$AF$5)))))</f>
        <v/>
      </c>
      <c r="AG199" s="118"/>
      <c r="AH199" s="121" t="str">
        <f>IF(E199="","",IF(AD199="הוחלט לא להנגיש",פרמטרים!$AF$7,IF(AD199="בוצע",פרמטרים!$AF$6,IF(T199=פרמטרים!$T$6,פרמטרים!$AF$7,IF(AB199=פרמטרים!$N$5,פרמטרים!$AF$3,IF(OR(AB199=פרמטרים!$N$4,T199=פרמטרים!$T$5),פרמטרים!$AF$4,פרמטרים!$AF$5))))))</f>
        <v/>
      </c>
      <c r="AI199" s="118"/>
      <c r="AJ199" s="121" t="str">
        <f t="shared" ref="AJ199:AJ205" si="53">IF($E199="","",IF($S199="כן","כן",""))</f>
        <v/>
      </c>
      <c r="AK199" s="118"/>
      <c r="AL199" s="122"/>
      <c r="AM199" s="122"/>
      <c r="AN199" s="123" t="str">
        <f t="shared" si="49"/>
        <v/>
      </c>
      <c r="AO199" s="118"/>
      <c r="AP199" s="124" t="str">
        <f t="shared" si="50"/>
        <v/>
      </c>
      <c r="AQ199" s="124"/>
      <c r="AR199" s="120"/>
      <c r="AS199" s="120"/>
      <c r="AT199" s="120"/>
      <c r="AU199" s="125"/>
      <c r="AV199" s="118"/>
      <c r="AW199" s="118"/>
      <c r="AX199" s="126" t="str">
        <f t="shared" si="46"/>
        <v/>
      </c>
      <c r="AY199" s="127" t="str">
        <f t="shared" si="51"/>
        <v/>
      </c>
      <c r="AZ199" s="127" t="str">
        <f t="shared" si="52"/>
        <v/>
      </c>
    </row>
    <row r="200" spans="1:52" hidden="1">
      <c r="A200" s="112" t="str">
        <f t="shared" si="47"/>
        <v>משרד המדע הטכנולוגיה והחלל</v>
      </c>
      <c r="B200" s="113" t="str">
        <f t="shared" si="48"/>
        <v>most</v>
      </c>
      <c r="C200" s="114">
        <v>195</v>
      </c>
      <c r="D200" s="114" t="str">
        <f>IF(E200="","",IF(סימול="","לא הוגדר שם משרד",CONCATENATE(סימול,".DB.",COUNTIF($B$5:B199,$B200)+1)))</f>
        <v/>
      </c>
      <c r="E200" s="130"/>
      <c r="F200" s="138"/>
      <c r="G200" s="117"/>
      <c r="H200" s="118"/>
      <c r="I200" s="117"/>
      <c r="J200" s="119"/>
      <c r="K200" s="117"/>
      <c r="L200" s="118"/>
      <c r="M200" s="117"/>
      <c r="N200" s="118"/>
      <c r="O200" s="117"/>
      <c r="P200" s="118"/>
      <c r="Q200" s="118"/>
      <c r="R200" s="118"/>
      <c r="S200" s="117"/>
      <c r="T200" s="117"/>
      <c r="U200" s="118"/>
      <c r="V200" s="117"/>
      <c r="W200" s="118"/>
      <c r="X200" s="120"/>
      <c r="Y200" s="117"/>
      <c r="Z200" s="118"/>
      <c r="AA200" s="117"/>
      <c r="AB200" s="117"/>
      <c r="AC200" s="118"/>
      <c r="AD200" s="117" t="str">
        <f>IF(E200="","",IF(T200=פרמטרים!$T$6,פרמטרים!$V$8,פרמטרים!$V$3))</f>
        <v/>
      </c>
      <c r="AE200" s="118"/>
      <c r="AF200" s="121" t="str">
        <f>IF(E200="","",IF(AD200="הוחלט לא להנגיש",פרמטרים!$AF$7,IF(AD200="בוצע",פרמטרים!$AF$6,IF(OR('רשימת מאגרים'!O200=פרמטרים!$J$3,AND('רשימת מאגרים'!O200=פרמטרים!$J$4,'רשימת מאגרים'!M200&lt;&gt;"")),פרמטרים!$AF$3,IF(OR('רשימת מאגרים'!O200=פרמטרים!$J$4,AND('רשימת מאגרים'!O200=פרמטרים!$J$5,'רשימת מאגרים'!M200&lt;&gt;"")),פרמטרים!$AF$4,פרמטרים!$AF$5)))))</f>
        <v/>
      </c>
      <c r="AG200" s="118"/>
      <c r="AH200" s="121" t="str">
        <f>IF(E200="","",IF(AD200="הוחלט לא להנגיש",פרמטרים!$AF$7,IF(AD200="בוצע",פרמטרים!$AF$6,IF(T200=פרמטרים!$T$6,פרמטרים!$AF$7,IF(AB200=פרמטרים!$N$5,פרמטרים!$AF$3,IF(OR(AB200=פרמטרים!$N$4,T200=פרמטרים!$T$5),פרמטרים!$AF$4,פרמטרים!$AF$5))))))</f>
        <v/>
      </c>
      <c r="AI200" s="118"/>
      <c r="AJ200" s="121" t="str">
        <f t="shared" si="53"/>
        <v/>
      </c>
      <c r="AK200" s="118"/>
      <c r="AL200" s="122"/>
      <c r="AM200" s="122"/>
      <c r="AN200" s="123" t="str">
        <f t="shared" si="49"/>
        <v/>
      </c>
      <c r="AO200" s="118"/>
      <c r="AP200" s="124" t="str">
        <f t="shared" si="50"/>
        <v/>
      </c>
      <c r="AQ200" s="124"/>
      <c r="AR200" s="120"/>
      <c r="AS200" s="120"/>
      <c r="AT200" s="120"/>
      <c r="AU200" s="125"/>
      <c r="AV200" s="118"/>
      <c r="AW200" s="118"/>
      <c r="AX200" s="126" t="str">
        <f t="shared" si="46"/>
        <v/>
      </c>
      <c r="AY200" s="127" t="str">
        <f t="shared" si="51"/>
        <v/>
      </c>
      <c r="AZ200" s="127" t="str">
        <f t="shared" si="52"/>
        <v/>
      </c>
    </row>
    <row r="201" spans="1:52" hidden="1">
      <c r="A201" s="112" t="str">
        <f t="shared" si="47"/>
        <v>משרד המדע הטכנולוגיה והחלל</v>
      </c>
      <c r="B201" s="113" t="str">
        <f t="shared" si="48"/>
        <v>most</v>
      </c>
      <c r="C201" s="114">
        <v>196</v>
      </c>
      <c r="D201" s="114" t="str">
        <f>IF(E201="","",IF(סימול="","לא הוגדר שם משרד",CONCATENATE(סימול,".DB.",COUNTIF($B$5:B200,$B201)+1)))</f>
        <v/>
      </c>
      <c r="E201" s="130"/>
      <c r="F201" s="138"/>
      <c r="G201" s="117"/>
      <c r="H201" s="118"/>
      <c r="I201" s="117"/>
      <c r="J201" s="119"/>
      <c r="K201" s="117"/>
      <c r="L201" s="118"/>
      <c r="M201" s="117"/>
      <c r="N201" s="118"/>
      <c r="O201" s="117"/>
      <c r="P201" s="118"/>
      <c r="Q201" s="118"/>
      <c r="R201" s="118"/>
      <c r="S201" s="117"/>
      <c r="T201" s="117"/>
      <c r="U201" s="118"/>
      <c r="V201" s="117"/>
      <c r="W201" s="118"/>
      <c r="X201" s="120"/>
      <c r="Y201" s="117"/>
      <c r="Z201" s="118"/>
      <c r="AA201" s="117"/>
      <c r="AB201" s="117"/>
      <c r="AC201" s="118"/>
      <c r="AD201" s="117" t="str">
        <f>IF(E201="","",IF(T201=פרמטרים!$T$6,פרמטרים!$V$8,פרמטרים!$V$3))</f>
        <v/>
      </c>
      <c r="AE201" s="118"/>
      <c r="AF201" s="121" t="str">
        <f>IF(E201="","",IF(AD201="הוחלט לא להנגיש",פרמטרים!$AF$7,IF(AD201="בוצע",פרמטרים!$AF$6,IF(OR('רשימת מאגרים'!O201=פרמטרים!$J$3,AND('רשימת מאגרים'!O201=פרמטרים!$J$4,'רשימת מאגרים'!M201&lt;&gt;"")),פרמטרים!$AF$3,IF(OR('רשימת מאגרים'!O201=פרמטרים!$J$4,AND('רשימת מאגרים'!O201=פרמטרים!$J$5,'רשימת מאגרים'!M201&lt;&gt;"")),פרמטרים!$AF$4,פרמטרים!$AF$5)))))</f>
        <v/>
      </c>
      <c r="AG201" s="118"/>
      <c r="AH201" s="121" t="str">
        <f>IF(E201="","",IF(AD201="הוחלט לא להנגיש",פרמטרים!$AF$7,IF(AD201="בוצע",פרמטרים!$AF$6,IF(T201=פרמטרים!$T$6,פרמטרים!$AF$7,IF(AB201=פרמטרים!$N$5,פרמטרים!$AF$3,IF(OR(AB201=פרמטרים!$N$4,T201=פרמטרים!$T$5),פרמטרים!$AF$4,פרמטרים!$AF$5))))))</f>
        <v/>
      </c>
      <c r="AI201" s="118"/>
      <c r="AJ201" s="121" t="str">
        <f t="shared" si="53"/>
        <v/>
      </c>
      <c r="AK201" s="118"/>
      <c r="AL201" s="122"/>
      <c r="AM201" s="122"/>
      <c r="AN201" s="123" t="str">
        <f t="shared" si="49"/>
        <v/>
      </c>
      <c r="AO201" s="118"/>
      <c r="AP201" s="124" t="str">
        <f t="shared" si="50"/>
        <v/>
      </c>
      <c r="AQ201" s="124"/>
      <c r="AR201" s="120"/>
      <c r="AS201" s="120"/>
      <c r="AT201" s="120"/>
      <c r="AU201" s="125"/>
      <c r="AV201" s="118"/>
      <c r="AW201" s="118"/>
      <c r="AX201" s="126" t="str">
        <f t="shared" si="46"/>
        <v/>
      </c>
      <c r="AY201" s="127" t="str">
        <f t="shared" si="51"/>
        <v/>
      </c>
      <c r="AZ201" s="127" t="str">
        <f t="shared" si="52"/>
        <v/>
      </c>
    </row>
    <row r="202" spans="1:52" hidden="1">
      <c r="A202" s="112" t="str">
        <f t="shared" si="47"/>
        <v>משרד המדע הטכנולוגיה והחלל</v>
      </c>
      <c r="B202" s="113" t="str">
        <f t="shared" si="48"/>
        <v>most</v>
      </c>
      <c r="C202" s="114">
        <v>197</v>
      </c>
      <c r="D202" s="114" t="str">
        <f>IF(E202="","",IF(סימול="","לא הוגדר שם משרד",CONCATENATE(סימול,".DB.",COUNTIF($B$5:B201,$B202)+1)))</f>
        <v/>
      </c>
      <c r="E202" s="130"/>
      <c r="F202" s="138"/>
      <c r="G202" s="117"/>
      <c r="H202" s="118"/>
      <c r="I202" s="117"/>
      <c r="J202" s="119"/>
      <c r="K202" s="117"/>
      <c r="L202" s="118"/>
      <c r="M202" s="117"/>
      <c r="N202" s="118"/>
      <c r="O202" s="117"/>
      <c r="P202" s="118"/>
      <c r="Q202" s="118"/>
      <c r="R202" s="118"/>
      <c r="S202" s="117"/>
      <c r="T202" s="117"/>
      <c r="U202" s="118"/>
      <c r="V202" s="117"/>
      <c r="W202" s="118"/>
      <c r="X202" s="120"/>
      <c r="Y202" s="117"/>
      <c r="Z202" s="118"/>
      <c r="AA202" s="117"/>
      <c r="AB202" s="117"/>
      <c r="AC202" s="118"/>
      <c r="AD202" s="117" t="str">
        <f>IF(E202="","",IF(T202=פרמטרים!$T$6,פרמטרים!$V$8,פרמטרים!$V$3))</f>
        <v/>
      </c>
      <c r="AE202" s="118"/>
      <c r="AF202" s="121" t="str">
        <f>IF(E202="","",IF(AD202="הוחלט לא להנגיש",פרמטרים!$AF$7,IF(AD202="בוצע",פרמטרים!$AF$6,IF(OR('רשימת מאגרים'!O202=פרמטרים!$J$3,AND('רשימת מאגרים'!O202=פרמטרים!$J$4,'רשימת מאגרים'!M202&lt;&gt;"")),פרמטרים!$AF$3,IF(OR('רשימת מאגרים'!O202=פרמטרים!$J$4,AND('רשימת מאגרים'!O202=פרמטרים!$J$5,'רשימת מאגרים'!M202&lt;&gt;"")),פרמטרים!$AF$4,פרמטרים!$AF$5)))))</f>
        <v/>
      </c>
      <c r="AG202" s="118"/>
      <c r="AH202" s="121" t="str">
        <f>IF(E202="","",IF(AD202="הוחלט לא להנגיש",פרמטרים!$AF$7,IF(AD202="בוצע",פרמטרים!$AF$6,IF(T202=פרמטרים!$T$6,פרמטרים!$AF$7,IF(AB202=פרמטרים!$N$5,פרמטרים!$AF$3,IF(OR(AB202=פרמטרים!$N$4,T202=פרמטרים!$T$5),פרמטרים!$AF$4,פרמטרים!$AF$5))))))</f>
        <v/>
      </c>
      <c r="AI202" s="118"/>
      <c r="AJ202" s="121" t="str">
        <f t="shared" si="53"/>
        <v/>
      </c>
      <c r="AK202" s="118"/>
      <c r="AL202" s="122"/>
      <c r="AM202" s="122"/>
      <c r="AN202" s="123" t="str">
        <f t="shared" si="49"/>
        <v/>
      </c>
      <c r="AO202" s="118"/>
      <c r="AP202" s="124" t="str">
        <f t="shared" si="50"/>
        <v/>
      </c>
      <c r="AQ202" s="124"/>
      <c r="AR202" s="120"/>
      <c r="AS202" s="120"/>
      <c r="AT202" s="120"/>
      <c r="AU202" s="125"/>
      <c r="AV202" s="118"/>
      <c r="AW202" s="118"/>
      <c r="AX202" s="126" t="str">
        <f t="shared" si="46"/>
        <v/>
      </c>
      <c r="AY202" s="127" t="str">
        <f t="shared" si="51"/>
        <v/>
      </c>
      <c r="AZ202" s="127" t="str">
        <f t="shared" si="52"/>
        <v/>
      </c>
    </row>
    <row r="203" spans="1:52" hidden="1">
      <c r="A203" s="112" t="str">
        <f t="shared" si="47"/>
        <v>משרד המדע הטכנולוגיה והחלל</v>
      </c>
      <c r="B203" s="113" t="str">
        <f t="shared" si="48"/>
        <v>most</v>
      </c>
      <c r="C203" s="114">
        <v>198</v>
      </c>
      <c r="D203" s="114" t="str">
        <f>IF(E203="","",IF(סימול="","לא הוגדר שם משרד",CONCATENATE(סימול,".DB.",COUNTIF($B$5:B202,$B203)+1)))</f>
        <v/>
      </c>
      <c r="E203" s="130"/>
      <c r="F203" s="138"/>
      <c r="G203" s="117"/>
      <c r="H203" s="118"/>
      <c r="I203" s="117"/>
      <c r="J203" s="119"/>
      <c r="K203" s="117"/>
      <c r="L203" s="118"/>
      <c r="M203" s="117"/>
      <c r="N203" s="118"/>
      <c r="O203" s="117"/>
      <c r="P203" s="118"/>
      <c r="Q203" s="118"/>
      <c r="R203" s="118"/>
      <c r="S203" s="117"/>
      <c r="T203" s="117"/>
      <c r="U203" s="118"/>
      <c r="V203" s="117"/>
      <c r="W203" s="118"/>
      <c r="X203" s="120"/>
      <c r="Y203" s="117"/>
      <c r="Z203" s="118"/>
      <c r="AA203" s="117"/>
      <c r="AB203" s="117"/>
      <c r="AC203" s="118"/>
      <c r="AD203" s="117" t="str">
        <f>IF(E203="","",IF(T203=פרמטרים!$T$6,פרמטרים!$V$8,פרמטרים!$V$3))</f>
        <v/>
      </c>
      <c r="AE203" s="118"/>
      <c r="AF203" s="121" t="str">
        <f>IF(E203="","",IF(AD203="הוחלט לא להנגיש",פרמטרים!$AF$7,IF(AD203="בוצע",פרמטרים!$AF$6,IF(OR('רשימת מאגרים'!O203=פרמטרים!$J$3,AND('רשימת מאגרים'!O203=פרמטרים!$J$4,'רשימת מאגרים'!M203&lt;&gt;"")),פרמטרים!$AF$3,IF(OR('רשימת מאגרים'!O203=פרמטרים!$J$4,AND('רשימת מאגרים'!O203=פרמטרים!$J$5,'רשימת מאגרים'!M203&lt;&gt;"")),פרמטרים!$AF$4,פרמטרים!$AF$5)))))</f>
        <v/>
      </c>
      <c r="AG203" s="118"/>
      <c r="AH203" s="121" t="str">
        <f>IF(E203="","",IF(AD203="הוחלט לא להנגיש",פרמטרים!$AF$7,IF(AD203="בוצע",פרמטרים!$AF$6,IF(T203=פרמטרים!$T$6,פרמטרים!$AF$7,IF(AB203=פרמטרים!$N$5,פרמטרים!$AF$3,IF(OR(AB203=פרמטרים!$N$4,T203=פרמטרים!$T$5),פרמטרים!$AF$4,פרמטרים!$AF$5))))))</f>
        <v/>
      </c>
      <c r="AI203" s="118"/>
      <c r="AJ203" s="121" t="str">
        <f t="shared" si="53"/>
        <v/>
      </c>
      <c r="AK203" s="118"/>
      <c r="AL203" s="122"/>
      <c r="AM203" s="122"/>
      <c r="AN203" s="123" t="str">
        <f t="shared" si="49"/>
        <v/>
      </c>
      <c r="AO203" s="118"/>
      <c r="AP203" s="124" t="str">
        <f t="shared" si="50"/>
        <v/>
      </c>
      <c r="AQ203" s="124"/>
      <c r="AR203" s="120"/>
      <c r="AS203" s="120"/>
      <c r="AT203" s="120"/>
      <c r="AU203" s="125"/>
      <c r="AV203" s="118"/>
      <c r="AW203" s="118"/>
      <c r="AX203" s="126" t="str">
        <f t="shared" si="46"/>
        <v/>
      </c>
      <c r="AY203" s="127" t="str">
        <f t="shared" si="51"/>
        <v/>
      </c>
      <c r="AZ203" s="127" t="str">
        <f t="shared" si="52"/>
        <v/>
      </c>
    </row>
    <row r="204" spans="1:52" hidden="1">
      <c r="A204" s="112" t="str">
        <f t="shared" si="47"/>
        <v>משרד המדע הטכנולוגיה והחלל</v>
      </c>
      <c r="B204" s="113" t="str">
        <f t="shared" si="48"/>
        <v>most</v>
      </c>
      <c r="C204" s="114">
        <v>199</v>
      </c>
      <c r="D204" s="114" t="str">
        <f>IF(E204="","",IF(סימול="","לא הוגדר שם משרד",CONCATENATE(סימול,".DB.",COUNTIF($B$5:B203,$B204)+1)))</f>
        <v/>
      </c>
      <c r="E204" s="130"/>
      <c r="F204" s="138"/>
      <c r="G204" s="117"/>
      <c r="H204" s="118"/>
      <c r="I204" s="117"/>
      <c r="J204" s="119"/>
      <c r="K204" s="117"/>
      <c r="L204" s="118"/>
      <c r="M204" s="117"/>
      <c r="N204" s="118"/>
      <c r="O204" s="117"/>
      <c r="P204" s="118"/>
      <c r="Q204" s="118"/>
      <c r="R204" s="118"/>
      <c r="S204" s="117"/>
      <c r="T204" s="117"/>
      <c r="U204" s="118"/>
      <c r="V204" s="117"/>
      <c r="W204" s="118"/>
      <c r="X204" s="120"/>
      <c r="Y204" s="117"/>
      <c r="Z204" s="118"/>
      <c r="AA204" s="117"/>
      <c r="AB204" s="117"/>
      <c r="AC204" s="118"/>
      <c r="AD204" s="117" t="str">
        <f>IF(E204="","",IF(T204=פרמטרים!$T$6,פרמטרים!$V$8,פרמטרים!$V$3))</f>
        <v/>
      </c>
      <c r="AE204" s="118"/>
      <c r="AF204" s="121" t="str">
        <f>IF(E204="","",IF(AD204="הוחלט לא להנגיש",פרמטרים!$AF$7,IF(AD204="בוצע",פרמטרים!$AF$6,IF(OR('רשימת מאגרים'!O204=פרמטרים!$J$3,AND('רשימת מאגרים'!O204=פרמטרים!$J$4,'רשימת מאגרים'!M204&lt;&gt;"")),פרמטרים!$AF$3,IF(OR('רשימת מאגרים'!O204=פרמטרים!$J$4,AND('רשימת מאגרים'!O204=פרמטרים!$J$5,'רשימת מאגרים'!M204&lt;&gt;"")),פרמטרים!$AF$4,פרמטרים!$AF$5)))))</f>
        <v/>
      </c>
      <c r="AG204" s="118"/>
      <c r="AH204" s="121" t="str">
        <f>IF(E204="","",IF(AD204="הוחלט לא להנגיש",פרמטרים!$AF$7,IF(AD204="בוצע",פרמטרים!$AF$6,IF(T204=פרמטרים!$T$6,פרמטרים!$AF$7,IF(AB204=פרמטרים!$N$5,פרמטרים!$AF$3,IF(OR(AB204=פרמטרים!$N$4,T204=פרמטרים!$T$5),פרמטרים!$AF$4,פרמטרים!$AF$5))))))</f>
        <v/>
      </c>
      <c r="AI204" s="118"/>
      <c r="AJ204" s="121" t="str">
        <f t="shared" si="53"/>
        <v/>
      </c>
      <c r="AK204" s="118"/>
      <c r="AL204" s="122"/>
      <c r="AM204" s="122"/>
      <c r="AN204" s="123" t="str">
        <f t="shared" si="49"/>
        <v/>
      </c>
      <c r="AO204" s="118"/>
      <c r="AP204" s="124" t="str">
        <f t="shared" si="50"/>
        <v/>
      </c>
      <c r="AQ204" s="124"/>
      <c r="AR204" s="120"/>
      <c r="AS204" s="120"/>
      <c r="AT204" s="120"/>
      <c r="AU204" s="125"/>
      <c r="AV204" s="118"/>
      <c r="AW204" s="118"/>
      <c r="AX204" s="126" t="str">
        <f t="shared" si="46"/>
        <v/>
      </c>
      <c r="AY204" s="127" t="str">
        <f t="shared" si="51"/>
        <v/>
      </c>
      <c r="AZ204" s="127" t="str">
        <f t="shared" si="52"/>
        <v/>
      </c>
    </row>
    <row r="205" spans="1:52" hidden="1">
      <c r="A205" s="112" t="str">
        <f t="shared" si="47"/>
        <v>משרד המדע הטכנולוגיה והחלל</v>
      </c>
      <c r="B205" s="113" t="str">
        <f t="shared" si="48"/>
        <v>most</v>
      </c>
      <c r="C205" s="114">
        <v>200</v>
      </c>
      <c r="D205" s="114" t="str">
        <f>IF(E205="","",IF(סימול="","לא הוגדר שם משרד",CONCATENATE(סימול,".DB.",COUNTIF($B$5:B204,$B205)+1)))</f>
        <v/>
      </c>
      <c r="E205" s="130"/>
      <c r="F205" s="138"/>
      <c r="G205" s="117"/>
      <c r="H205" s="118"/>
      <c r="I205" s="117"/>
      <c r="J205" s="119"/>
      <c r="K205" s="117"/>
      <c r="L205" s="118"/>
      <c r="M205" s="117"/>
      <c r="N205" s="118"/>
      <c r="O205" s="117"/>
      <c r="P205" s="118"/>
      <c r="Q205" s="118"/>
      <c r="R205" s="118"/>
      <c r="S205" s="117"/>
      <c r="T205" s="117"/>
      <c r="U205" s="118"/>
      <c r="V205" s="117"/>
      <c r="W205" s="118"/>
      <c r="X205" s="120"/>
      <c r="Y205" s="117"/>
      <c r="Z205" s="118"/>
      <c r="AA205" s="117"/>
      <c r="AB205" s="117"/>
      <c r="AC205" s="118"/>
      <c r="AD205" s="117" t="str">
        <f>IF(E205="","",IF(T205=פרמטרים!$T$6,פרמטרים!$V$8,פרמטרים!$V$3))</f>
        <v/>
      </c>
      <c r="AE205" s="118"/>
      <c r="AF205" s="121" t="str">
        <f>IF(E205="","",IF(AD205="הוחלט לא להנגיש",פרמטרים!$AF$7,IF(AD205="בוצע",פרמטרים!$AF$6,IF(OR('רשימת מאגרים'!O205=פרמטרים!$J$3,AND('רשימת מאגרים'!O205=פרמטרים!$J$4,'רשימת מאגרים'!M205&lt;&gt;"")),פרמטרים!$AF$3,IF(OR('רשימת מאגרים'!O205=פרמטרים!$J$4,AND('רשימת מאגרים'!O205=פרמטרים!$J$5,'רשימת מאגרים'!M205&lt;&gt;"")),פרמטרים!$AF$4,פרמטרים!$AF$5)))))</f>
        <v/>
      </c>
      <c r="AG205" s="118"/>
      <c r="AH205" s="121" t="str">
        <f>IF(E205="","",IF(AD205="הוחלט לא להנגיש",פרמטרים!$AF$7,IF(AD205="בוצע",פרמטרים!$AF$6,IF(T205=פרמטרים!$T$6,פרמטרים!$AF$7,IF(AB205=פרמטרים!$N$5,פרמטרים!$AF$3,IF(OR(AB205=פרמטרים!$N$4,T205=פרמטרים!$T$5),פרמטרים!$AF$4,פרמטרים!$AF$5))))))</f>
        <v/>
      </c>
      <c r="AI205" s="118"/>
      <c r="AJ205" s="121" t="str">
        <f t="shared" si="53"/>
        <v/>
      </c>
      <c r="AK205" s="118"/>
      <c r="AL205" s="122"/>
      <c r="AM205" s="122"/>
      <c r="AN205" s="123" t="str">
        <f t="shared" si="49"/>
        <v/>
      </c>
      <c r="AO205" s="118"/>
      <c r="AP205" s="124" t="str">
        <f t="shared" si="50"/>
        <v/>
      </c>
      <c r="AQ205" s="124"/>
      <c r="AR205" s="120"/>
      <c r="AS205" s="120"/>
      <c r="AT205" s="120"/>
      <c r="AU205" s="125"/>
      <c r="AV205" s="118"/>
      <c r="AW205" s="118"/>
      <c r="AX205" s="126" t="str">
        <f t="shared" si="46"/>
        <v/>
      </c>
      <c r="AY205" s="127" t="str">
        <f t="shared" si="51"/>
        <v/>
      </c>
      <c r="AZ205" s="127" t="str">
        <f t="shared" si="52"/>
        <v/>
      </c>
    </row>
  </sheetData>
  <sheetProtection algorithmName="SHA-512" hashValue="4isf3tqqp7bM5ZLYos3GP2YeAmUTMSGDS2g+BidLIW2Ew2VAmdH4ubdS0KOMZIm9z64oL9x1zYHsC2QrOHWyKQ==" saltValue="LkT3y2uCi2XysMemV7ji7g==" spinCount="100000" sheet="1" objects="1" scenarios="1" formatCells="0" formatColumns="0" formatRows="0" autoFilter="0"/>
  <autoFilter ref="C5:AZ205">
    <filterColumn colId="6">
      <customFilters>
        <customFilter operator="notEqual" val=" "/>
      </customFilters>
    </filterColumn>
  </autoFilter>
  <mergeCells count="5">
    <mergeCell ref="AD4:AQ4"/>
    <mergeCell ref="AR4:AT4"/>
    <mergeCell ref="V4:AC4"/>
    <mergeCell ref="F4:L4"/>
    <mergeCell ref="M4:U4"/>
  </mergeCells>
  <conditionalFormatting sqref="L53:L205 N53:N205 U53:U205 J6:J8 L6:L8 L10:L11 N6:N8 U6:U8 L13:L37 N10:N37 U10:U37 J39 J11:J23 J41 J48 L39:L46 N39:N46 U39:U46 L48:L51 N48:N51 U48:U51 J27:J33 J53:J205 J35:J37">
    <cfRule type="expression" dxfId="76" priority="27">
      <formula>AND($E6&lt;&gt;"",I6="כן",J6="")</formula>
    </cfRule>
  </conditionalFormatting>
  <conditionalFormatting sqref="AC53:AC205 AC6:AC8 AC39:AC46 AC48:AC51 AC10:AC37">
    <cfRule type="expression" dxfId="75" priority="21">
      <formula>AND($E6&lt;&gt;"",AB6&lt;&gt;"לא קיים קושי",AB6&lt;&gt;"",AC6="")</formula>
    </cfRule>
  </conditionalFormatting>
  <conditionalFormatting sqref="U53:U205 U6:U8 U10:U37 U39:U46 U48:U51">
    <cfRule type="expression" dxfId="74" priority="19">
      <formula>AND($E6&lt;&gt;"",T6&lt;&gt;"",T6&lt;&gt;"לא קיים קושי להנגיש את המאגר",U6="")</formula>
    </cfRule>
  </conditionalFormatting>
  <conditionalFormatting sqref="V53:V205 V6:V8 V10:V37 V39:V46 V48:V51">
    <cfRule type="expression" dxfId="73" priority="31">
      <formula>AND($E6&lt;&gt;"",#REF!="כן",V6="")</formula>
    </cfRule>
  </conditionalFormatting>
  <conditionalFormatting sqref="L52 N52 U52 J52">
    <cfRule type="expression" dxfId="72" priority="36">
      <formula>AND($E9&lt;&gt;"",I52="כן",J52="")</formula>
    </cfRule>
  </conditionalFormatting>
  <conditionalFormatting sqref="N9 U9">
    <cfRule type="expression" dxfId="71" priority="38">
      <formula>AND(#REF!&lt;&gt;"",M9="כן",N9="")</formula>
    </cfRule>
  </conditionalFormatting>
  <conditionalFormatting sqref="AC52">
    <cfRule type="expression" dxfId="70" priority="48">
      <formula>AND($E9&lt;&gt;"",AB52&lt;&gt;"לא קיים קושי",AB52&lt;&gt;"",AC52="")</formula>
    </cfRule>
  </conditionalFormatting>
  <conditionalFormatting sqref="AC9">
    <cfRule type="expression" dxfId="69" priority="49">
      <formula>AND(#REF!&lt;&gt;"",AB9&lt;&gt;"לא קיים קושי",AB9&lt;&gt;"",AC9="")</formula>
    </cfRule>
  </conditionalFormatting>
  <conditionalFormatting sqref="U52">
    <cfRule type="expression" dxfId="68" priority="51">
      <formula>AND($E9&lt;&gt;"",T52&lt;&gt;"",T52&lt;&gt;"לא קיים קושי להנגיש את המאגר",U52="")</formula>
    </cfRule>
  </conditionalFormatting>
  <conditionalFormatting sqref="U9">
    <cfRule type="expression" dxfId="67" priority="52">
      <formula>AND(#REF!&lt;&gt;"",T9&lt;&gt;"",T9&lt;&gt;"לא קיים קושי להנגיש את המאגר",U9="")</formula>
    </cfRule>
  </conditionalFormatting>
  <conditionalFormatting sqref="V52">
    <cfRule type="expression" dxfId="66" priority="54">
      <formula>AND($E9&lt;&gt;"",#REF!="כן",V52="")</formula>
    </cfRule>
  </conditionalFormatting>
  <conditionalFormatting sqref="V9">
    <cfRule type="expression" dxfId="65" priority="55">
      <formula>AND(#REF!&lt;&gt;"",#REF!="כן",V9="")</formula>
    </cfRule>
  </conditionalFormatting>
  <conditionalFormatting sqref="AE53:AE205 AE6:AE8 AE10:AE37 AE39:AE46 AE48:AE51">
    <cfRule type="expression" dxfId="64" priority="7">
      <formula>AND($E6&lt;&gt;"",U6="כן",AE6="")</formula>
    </cfRule>
  </conditionalFormatting>
  <conditionalFormatting sqref="AE53:AE205 AE6:AE8 AE10:AE37 AE39:AE46 AE48:AE51">
    <cfRule type="expression" dxfId="63" priority="6">
      <formula>AND($E6&lt;&gt;"",U6&lt;&gt;"",U6&lt;&gt;"לא קיים קושי להנגיש את המאגר",AE6="")</formula>
    </cfRule>
  </conditionalFormatting>
  <conditionalFormatting sqref="AE52">
    <cfRule type="expression" dxfId="62" priority="8">
      <formula>AND($E9&lt;&gt;"",U52="כן",AE52="")</formula>
    </cfRule>
  </conditionalFormatting>
  <conditionalFormatting sqref="AE9">
    <cfRule type="expression" dxfId="61" priority="9">
      <formula>AND(#REF!&lt;&gt;"",U9="כן",AE9="")</formula>
    </cfRule>
  </conditionalFormatting>
  <conditionalFormatting sqref="AE52">
    <cfRule type="expression" dxfId="60" priority="10">
      <formula>AND($E9&lt;&gt;"",U52&lt;&gt;"",U52&lt;&gt;"לא קיים קושי להנגיש את המאגר",AE52="")</formula>
    </cfRule>
  </conditionalFormatting>
  <conditionalFormatting sqref="AE9">
    <cfRule type="expression" dxfId="59" priority="11">
      <formula>AND(#REF!&lt;&gt;"",U9&lt;&gt;"",U9&lt;&gt;"לא קיים קושי להנגיש את המאגר",AE9="")</formula>
    </cfRule>
  </conditionalFormatting>
  <conditionalFormatting sqref="AE6:AE205">
    <cfRule type="expression" dxfId="58" priority="5">
      <formula>AND(E6&lt;&gt;"",AD6="הוחלט לא להנגיש",AE6="")</formula>
    </cfRule>
  </conditionalFormatting>
  <conditionalFormatting sqref="A3:AP3 AR3:XFD3">
    <cfRule type="containsText" dxfId="57" priority="4" operator="containsText" text="(רשות)">
      <formula>NOT(ISERROR(SEARCH("(רשות)",A3)))</formula>
    </cfRule>
  </conditionalFormatting>
  <conditionalFormatting sqref="AQ3">
    <cfRule type="containsText" dxfId="56" priority="2" operator="containsText" text="(רשות)">
      <formula>NOT(ISERROR(SEARCH("(רשות)",AQ3)))</formula>
    </cfRule>
  </conditionalFormatting>
  <conditionalFormatting sqref="J24:J26">
    <cfRule type="expression" dxfId="55" priority="1">
      <formula>AND($E24&lt;&gt;"",I24="כן",J24="")</formula>
    </cfRule>
  </conditionalFormatting>
  <dataValidations count="20">
    <dataValidation type="list" allowBlank="1" showInputMessage="1" showErrorMessage="1" sqref="K6:K205 I6:I205 S6:S205">
      <formula1>כןלא</formula1>
    </dataValidation>
    <dataValidation type="list" allowBlank="1" showInputMessage="1" showErrorMessage="1" sqref="O6:O205">
      <formula1>דרוג</formula1>
    </dataValidation>
    <dataValidation type="list" allowBlank="1" showInputMessage="1" showErrorMessage="1" sqref="AB6:AB205">
      <formula1>קושי</formula1>
    </dataValidation>
    <dataValidation type="list" allowBlank="1" showInputMessage="1" showErrorMessage="1" sqref="Y6:Y205 AP6:AP205">
      <formula1>תדירות_עדכון</formula1>
    </dataValidation>
    <dataValidation type="date" operator="greaterThan" allowBlank="1" showInputMessage="1" showErrorMessage="1" errorTitle="תאריך" error="נא להזין תאריך חוקי בפורמט DD/MM/YYYY" sqref="X6:X17 X19:X205 AR6:AS205">
      <formula1>29221</formula1>
    </dataValidation>
    <dataValidation type="whole" operator="greaterThan" allowBlank="1" showInputMessage="1" showErrorMessage="1" errorTitle="שנת הקמה" error="נא להזין מספר חוקי" sqref="G6:G56 G58:G205">
      <formula1>1900</formula1>
    </dataValidation>
    <dataValidation type="whole" operator="greaterThan" allowBlank="1" showInputMessage="1" showErrorMessage="1" errorTitle="מספר שלם" error="נא להזין מספר חוקי" sqref="AA6:AA205">
      <formula1>0</formula1>
    </dataValidation>
    <dataValidation type="list" allowBlank="1" showInputMessage="1" sqref="V6:V205">
      <formula1>בסיס_מידע</formula1>
    </dataValidation>
    <dataValidation type="list" allowBlank="1" showInputMessage="1" showErrorMessage="1" sqref="M7:M205">
      <formula1>הבעת_עיניין</formula1>
    </dataValidation>
    <dataValidation type="list" allowBlank="1" showInputMessage="1" sqref="M6">
      <formula1>הבעת_עיניין</formula1>
    </dataValidation>
    <dataValidation type="list" allowBlank="1" showInputMessage="1" showErrorMessage="1" sqref="T6:T205">
      <formula1>קושי_בהנגשה</formula1>
    </dataValidation>
    <dataValidation type="list" allowBlank="1" showInputMessage="1" showErrorMessage="1" sqref="H6:H205">
      <formula1>OFFSET(שם_היחידה,,,COUNTIF(שם_היחידה,"?*"))</formula1>
    </dataValidation>
    <dataValidation operator="greaterThan" allowBlank="1" showInputMessage="1" showErrorMessage="1" errorTitle="תאריך" error="נא להזין תאריך חוקי בפורמט DD/MM/YYYY" sqref="AH206:AH1048576 AU6:AV1048576 AF206:AF1048576 AD206:AD1048576 AG6:AG1048576 AT206:AT1048576 AI6:AI1048576 AJ206:AK1048576 AL6:AO1048576"/>
    <dataValidation type="list" operator="greaterThan" allowBlank="1" showInputMessage="1" showErrorMessage="1" errorTitle="תאריך" error="נא להזין תאריך חוקי בפורמט DD/MM/YYYY" sqref="AD6:AD205">
      <formula1>סטטוס</formula1>
    </dataValidation>
    <dataValidation type="list" operator="greaterThan" allowBlank="1" showInputMessage="1" sqref="AJ6:AJ205">
      <formula1>כןלא</formula1>
    </dataValidation>
    <dataValidation type="list" operator="greaterThan" allowBlank="1" showInputMessage="1" showErrorMessage="1" sqref="AK6:AK205">
      <formula1>כןלא</formula1>
    </dataValidation>
    <dataValidation type="list" operator="greaterThan" allowBlank="1" showInputMessage="1" sqref="AF6:AF205 AH6:AH205">
      <formula1>תעדוף</formula1>
    </dataValidation>
    <dataValidation type="date" operator="greaterThan" allowBlank="1" showInputMessage="1" showErrorMessage="1" errorTitle="תאריך" error="נא להזין תאריך חוקי בפורמט DD/MM/YYYY" sqref="AT6:AT205">
      <formula1>40179</formula1>
    </dataValidation>
    <dataValidation type="list" allowBlank="1" showInputMessage="1" showErrorMessage="1" sqref="AW6:AW205">
      <formula1>"כן"</formula1>
    </dataValidation>
    <dataValidation type="list" allowBlank="1" showInputMessage="1" showErrorMessage="1" sqref="AQ6:AQ205">
      <formula1>"כן,לא"</formula1>
    </dataValidation>
  </dataValidations>
  <hyperlinks>
    <hyperlink ref="J34" r:id="rId1"/>
    <hyperlink ref="J9" r:id="rId2" display="https://www.gov.il/he/Departments/General/most_intl_countries"/>
  </hyperlinks>
  <printOptions horizontalCentered="1"/>
  <pageMargins left="0" right="0" top="0" bottom="0.74803149606299213" header="0.31496062992125984" footer="0.31496062992125984"/>
  <pageSetup paperSize="9" scale="63" fitToWidth="4" fitToHeight="0" pageOrder="overThenDown" orientation="landscape" r:id="rId3"/>
  <headerFooter>
    <oddFooter>&amp;C&amp;"Arial Unicode MS,רגיל"&amp;K002060עמוד &amp;P מתוך &amp;N עמודים</oddFooter>
  </headerFooter>
  <colBreaks count="3" manualBreakCount="3">
    <brk id="12" max="99" man="1"/>
    <brk id="21" max="99" man="1"/>
    <brk id="43" max="99" man="1"/>
  </colBreaks>
  <drawing r:id="rId4"/>
  <extLst>
    <ext xmlns:x14="http://schemas.microsoft.com/office/spreadsheetml/2009/9/main" uri="{78C0D931-6437-407d-A8EE-F0AAD7539E65}">
      <x14:conditionalFormattings>
        <x14:conditionalFormatting xmlns:xm="http://schemas.microsoft.com/office/excel/2006/main">
          <x14:cfRule type="expression" priority="63" id="{855BFCE9-AE0B-470B-AAC5-AF014CC33AE4}">
            <xm:f>AND('C:\Users\RachelD\AppData\Local\Microsoft\Windows\Temporary Internet Files\Content.MSO\[רשימת מאגרים לבירור מול המחלקות.xlsx]מדע - מאגרי מידע'!#REF!&lt;&gt;"",I38="כן",J38="")</xm:f>
            <x14:dxf>
              <fill>
                <patternFill>
                  <bgColor rgb="FFFFFF00"/>
                </patternFill>
              </fill>
            </x14:dxf>
          </x14:cfRule>
          <xm:sqref>L38 N38 U38 J38 J47 L47 N47 U47</xm:sqref>
        </x14:conditionalFormatting>
        <x14:conditionalFormatting xmlns:xm="http://schemas.microsoft.com/office/excel/2006/main">
          <x14:cfRule type="expression" priority="72" id="{25FEAC7E-5ADC-48B8-A8FF-4F0C6E4300AE}">
            <xm:f>AND('C:\Users\RachelD\AppData\Local\Microsoft\Windows\Temporary Internet Files\Content.MSO\[רשימת מאגרים לבירור מול המחלקות.xlsx]מדע - מאגרי מידע'!#REF!&lt;&gt;"",AB38&lt;&gt;"לא קיים קושי",AB38&lt;&gt;"",AC38="")</xm:f>
            <x14:dxf>
              <fill>
                <patternFill>
                  <bgColor rgb="FFFFFF00"/>
                </patternFill>
              </fill>
            </x14:dxf>
          </x14:cfRule>
          <xm:sqref>AC38 AC47</xm:sqref>
        </x14:conditionalFormatting>
        <x14:conditionalFormatting xmlns:xm="http://schemas.microsoft.com/office/excel/2006/main">
          <x14:cfRule type="expression" priority="75" id="{4E31A299-798E-472B-B81D-EA307B8B6DE8}">
            <xm:f>AND('C:\Users\RachelD\AppData\Local\Microsoft\Windows\Temporary Internet Files\Content.MSO\[רשימת מאגרים לבירור מול המחלקות.xlsx]מדע - מאגרי מידע'!#REF!&lt;&gt;"",T38&lt;&gt;"",T38&lt;&gt;"לא קיים קושי להנגיש את המאגר",U38="")</xm:f>
            <x14:dxf>
              <fill>
                <patternFill>
                  <bgColor rgb="FFFFFF00"/>
                </patternFill>
              </fill>
            </x14:dxf>
          </x14:cfRule>
          <xm:sqref>U38 U47</xm:sqref>
        </x14:conditionalFormatting>
        <x14:conditionalFormatting xmlns:xm="http://schemas.microsoft.com/office/excel/2006/main">
          <x14:cfRule type="expression" priority="78" id="{4D709033-A3B1-4887-AF5D-B3193A849FA0}">
            <xm:f>AND('C:\Users\RachelD\AppData\Local\Microsoft\Windows\Temporary Internet Files\Content.MSO\[רשימת מאגרים לבירור מול המחלקות.xlsx]מדע - מאגרי מידע'!#REF!&lt;&gt;"",#REF!="כן",V38="")</xm:f>
            <x14:dxf>
              <fill>
                <patternFill>
                  <bgColor rgb="FFFFFF00"/>
                </patternFill>
              </fill>
            </x14:dxf>
          </x14:cfRule>
          <xm:sqref>V38 V47</xm:sqref>
        </x14:conditionalFormatting>
        <x14:conditionalFormatting xmlns:xm="http://schemas.microsoft.com/office/excel/2006/main">
          <x14:cfRule type="expression" priority="12" id="{E77CFD7E-111F-47FF-82F5-10079D185B95}">
            <xm:f>AND('C:\Users\RachelD\AppData\Local\Microsoft\Windows\Temporary Internet Files\Content.MSO\[רשימת מאגרים לבירור מול המחלקות.xlsx]מדע - מאגרי מידע'!#REF!&lt;&gt;"",U38="כן",AE38="")</xm:f>
            <x14:dxf>
              <fill>
                <patternFill>
                  <bgColor rgb="FFFFFF00"/>
                </patternFill>
              </fill>
            </x14:dxf>
          </x14:cfRule>
          <xm:sqref>AE38 AE47</xm:sqref>
        </x14:conditionalFormatting>
        <x14:conditionalFormatting xmlns:xm="http://schemas.microsoft.com/office/excel/2006/main">
          <x14:cfRule type="expression" priority="13" id="{897D2988-53A7-4028-B866-26239B170460}">
            <xm:f>AND('C:\Users\RachelD\AppData\Local\Microsoft\Windows\Temporary Internet Files\Content.MSO\[רשימת מאגרים לבירור מול המחלקות.xlsx]מדע - מאגרי מידע'!#REF!&lt;&gt;"",U38&lt;&gt;"",U38&lt;&gt;"לא קיים קושי להנגיש את המאגר",AE38="")</xm:f>
            <x14:dxf>
              <fill>
                <patternFill>
                  <bgColor rgb="FFFFFF00"/>
                </patternFill>
              </fill>
            </x14:dxf>
          </x14:cfRule>
          <xm:sqref>AE38 AE47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tabColor rgb="FFFFFF00"/>
  </sheetPr>
  <dimension ref="A1:J53"/>
  <sheetViews>
    <sheetView rightToLeft="1" workbookViewId="0">
      <selection activeCell="I1" sqref="I1:J1048576"/>
    </sheetView>
  </sheetViews>
  <sheetFormatPr defaultColWidth="9" defaultRowHeight="14.25"/>
  <cols>
    <col min="1" max="1" width="31.375" style="2" bestFit="1" customWidth="1"/>
    <col min="2" max="2" width="21.375" style="2" bestFit="1" customWidth="1"/>
    <col min="3" max="3" width="8.875" style="2" bestFit="1" customWidth="1"/>
    <col min="4" max="4" width="23.375" style="2" bestFit="1" customWidth="1"/>
    <col min="5" max="5" width="12.375" style="2" bestFit="1" customWidth="1"/>
    <col min="6" max="6" width="18.375" style="2" bestFit="1" customWidth="1"/>
    <col min="7" max="7" width="19.25" style="2" bestFit="1" customWidth="1"/>
    <col min="8" max="8" width="19.625" style="2" bestFit="1" customWidth="1"/>
    <col min="9" max="9" width="9.625" style="2" bestFit="1" customWidth="1"/>
    <col min="10" max="10" width="11.125" style="2" bestFit="1" customWidth="1"/>
    <col min="11" max="16384" width="9" style="2"/>
  </cols>
  <sheetData>
    <row r="1" spans="1:10">
      <c r="A1" s="2" t="s">
        <v>28</v>
      </c>
      <c r="B1" s="2" t="s">
        <v>259</v>
      </c>
      <c r="C1" s="2" t="s">
        <v>26</v>
      </c>
      <c r="D1" s="2" t="s">
        <v>24</v>
      </c>
      <c r="E1" s="2" t="s">
        <v>25</v>
      </c>
      <c r="F1" s="2" t="s">
        <v>260</v>
      </c>
      <c r="G1" s="2" t="s">
        <v>261</v>
      </c>
      <c r="H1" s="2" t="s">
        <v>262</v>
      </c>
      <c r="I1" s="2" t="s">
        <v>263</v>
      </c>
      <c r="J1" s="2" t="s">
        <v>264</v>
      </c>
    </row>
    <row r="2" spans="1:10">
      <c r="A2" s="17" t="s">
        <v>265</v>
      </c>
      <c r="B2" s="17" t="s">
        <v>265</v>
      </c>
      <c r="C2" s="17" t="s">
        <v>266</v>
      </c>
      <c r="D2" s="17" t="s">
        <v>267</v>
      </c>
      <c r="E2" s="18" t="s">
        <v>268</v>
      </c>
      <c r="F2" s="17" t="s">
        <v>269</v>
      </c>
      <c r="G2" s="17" t="s">
        <v>270</v>
      </c>
      <c r="H2" s="19" t="b">
        <v>1</v>
      </c>
      <c r="I2" s="17" t="s">
        <v>271</v>
      </c>
      <c r="J2" s="17" t="s">
        <v>272</v>
      </c>
    </row>
    <row r="3" spans="1:10">
      <c r="A3" s="17" t="s">
        <v>273</v>
      </c>
      <c r="B3" s="17" t="s">
        <v>273</v>
      </c>
      <c r="C3" s="17" t="s">
        <v>274</v>
      </c>
      <c r="D3" s="17" t="s">
        <v>275</v>
      </c>
      <c r="E3" s="18" t="s">
        <v>276</v>
      </c>
      <c r="F3" s="17" t="s">
        <v>277</v>
      </c>
      <c r="G3" s="17" t="s">
        <v>270</v>
      </c>
      <c r="H3" s="19" t="b">
        <v>1</v>
      </c>
      <c r="I3" s="17" t="s">
        <v>271</v>
      </c>
      <c r="J3" s="17" t="s">
        <v>272</v>
      </c>
    </row>
    <row r="4" spans="1:10">
      <c r="A4" s="17" t="s">
        <v>278</v>
      </c>
      <c r="B4" s="17" t="s">
        <v>279</v>
      </c>
      <c r="C4" s="17" t="s">
        <v>280</v>
      </c>
      <c r="D4" s="17" t="s">
        <v>267</v>
      </c>
      <c r="E4" s="18" t="s">
        <v>276</v>
      </c>
      <c r="F4" s="17" t="s">
        <v>281</v>
      </c>
      <c r="G4" s="17" t="s">
        <v>270</v>
      </c>
      <c r="H4" s="19" t="b">
        <v>1</v>
      </c>
      <c r="I4" s="17" t="s">
        <v>271</v>
      </c>
      <c r="J4" s="17" t="s">
        <v>272</v>
      </c>
    </row>
    <row r="5" spans="1:10">
      <c r="A5" s="17" t="s">
        <v>282</v>
      </c>
      <c r="B5" s="17" t="s">
        <v>282</v>
      </c>
      <c r="C5" s="17" t="s">
        <v>283</v>
      </c>
      <c r="D5" s="17" t="s">
        <v>284</v>
      </c>
      <c r="E5" s="18" t="s">
        <v>276</v>
      </c>
      <c r="F5" s="17" t="s">
        <v>285</v>
      </c>
      <c r="G5" s="17" t="s">
        <v>270</v>
      </c>
      <c r="H5" s="19" t="b">
        <v>1</v>
      </c>
      <c r="I5" s="17" t="s">
        <v>271</v>
      </c>
      <c r="J5" s="17" t="s">
        <v>272</v>
      </c>
    </row>
    <row r="6" spans="1:10">
      <c r="A6" s="17" t="s">
        <v>286</v>
      </c>
      <c r="B6" s="17" t="s">
        <v>286</v>
      </c>
      <c r="C6" s="17" t="s">
        <v>287</v>
      </c>
      <c r="D6" s="17" t="s">
        <v>286</v>
      </c>
      <c r="E6" s="18" t="s">
        <v>288</v>
      </c>
      <c r="F6" s="17" t="s">
        <v>289</v>
      </c>
      <c r="G6" s="17" t="s">
        <v>290</v>
      </c>
      <c r="H6" s="19" t="b">
        <v>1</v>
      </c>
      <c r="I6" s="17" t="s">
        <v>271</v>
      </c>
      <c r="J6" s="17" t="s">
        <v>272</v>
      </c>
    </row>
    <row r="7" spans="1:10">
      <c r="A7" s="17" t="s">
        <v>291</v>
      </c>
      <c r="B7" s="17" t="s">
        <v>291</v>
      </c>
      <c r="C7" s="17" t="s">
        <v>292</v>
      </c>
      <c r="D7" s="17" t="s">
        <v>291</v>
      </c>
      <c r="E7" s="18" t="s">
        <v>288</v>
      </c>
      <c r="F7" s="17" t="s">
        <v>293</v>
      </c>
      <c r="G7" s="17" t="s">
        <v>290</v>
      </c>
      <c r="H7" s="19" t="b">
        <v>1</v>
      </c>
      <c r="I7" s="17" t="s">
        <v>271</v>
      </c>
      <c r="J7" s="17" t="s">
        <v>272</v>
      </c>
    </row>
    <row r="8" spans="1:10">
      <c r="A8" s="17" t="s">
        <v>294</v>
      </c>
      <c r="B8" s="17" t="s">
        <v>294</v>
      </c>
      <c r="C8" s="17" t="s">
        <v>295</v>
      </c>
      <c r="D8" s="17" t="s">
        <v>294</v>
      </c>
      <c r="E8" s="18" t="s">
        <v>288</v>
      </c>
      <c r="F8" s="17" t="s">
        <v>296</v>
      </c>
      <c r="G8" s="17" t="s">
        <v>297</v>
      </c>
      <c r="H8" s="19" t="b">
        <v>1</v>
      </c>
      <c r="I8" s="17" t="s">
        <v>271</v>
      </c>
      <c r="J8" s="17" t="s">
        <v>272</v>
      </c>
    </row>
    <row r="9" spans="1:10">
      <c r="A9" s="17" t="s">
        <v>298</v>
      </c>
      <c r="B9" s="17" t="s">
        <v>299</v>
      </c>
      <c r="C9" s="17" t="s">
        <v>300</v>
      </c>
      <c r="D9" s="17" t="s">
        <v>301</v>
      </c>
      <c r="E9" s="18" t="s">
        <v>276</v>
      </c>
      <c r="F9" s="17" t="s">
        <v>302</v>
      </c>
      <c r="G9" s="17" t="s">
        <v>303</v>
      </c>
      <c r="H9" s="19" t="b">
        <v>1</v>
      </c>
      <c r="I9" s="17" t="s">
        <v>271</v>
      </c>
      <c r="J9" s="17" t="s">
        <v>272</v>
      </c>
    </row>
    <row r="10" spans="1:10">
      <c r="A10" s="17" t="s">
        <v>304</v>
      </c>
      <c r="B10" s="17" t="s">
        <v>304</v>
      </c>
      <c r="C10" s="17" t="s">
        <v>305</v>
      </c>
      <c r="D10" s="17" t="s">
        <v>306</v>
      </c>
      <c r="E10" s="18" t="s">
        <v>276</v>
      </c>
      <c r="F10" s="17" t="s">
        <v>307</v>
      </c>
      <c r="G10" s="17" t="s">
        <v>270</v>
      </c>
      <c r="H10" s="19" t="b">
        <v>1</v>
      </c>
      <c r="I10" s="17" t="s">
        <v>271</v>
      </c>
      <c r="J10" s="17" t="s">
        <v>272</v>
      </c>
    </row>
    <row r="11" spans="1:10">
      <c r="A11" s="17" t="s">
        <v>308</v>
      </c>
      <c r="B11" s="17" t="s">
        <v>309</v>
      </c>
      <c r="C11" s="17" t="s">
        <v>310</v>
      </c>
      <c r="D11" s="17" t="s">
        <v>286</v>
      </c>
      <c r="E11" s="18" t="s">
        <v>276</v>
      </c>
      <c r="F11" s="17" t="s">
        <v>311</v>
      </c>
      <c r="G11" s="17" t="s">
        <v>290</v>
      </c>
      <c r="H11" s="19" t="b">
        <v>1</v>
      </c>
      <c r="I11" s="17" t="s">
        <v>271</v>
      </c>
      <c r="J11" s="17" t="s">
        <v>272</v>
      </c>
    </row>
    <row r="12" spans="1:10">
      <c r="A12" s="17" t="s">
        <v>312</v>
      </c>
      <c r="B12" s="17" t="s">
        <v>313</v>
      </c>
      <c r="C12" s="17" t="s">
        <v>314</v>
      </c>
      <c r="D12" s="17" t="s">
        <v>315</v>
      </c>
      <c r="E12" s="18" t="s">
        <v>276</v>
      </c>
      <c r="F12" s="17" t="s">
        <v>316</v>
      </c>
      <c r="G12" s="17" t="s">
        <v>270</v>
      </c>
      <c r="H12" s="19" t="b">
        <v>1</v>
      </c>
      <c r="I12" s="17" t="s">
        <v>271</v>
      </c>
      <c r="J12" s="17" t="s">
        <v>272</v>
      </c>
    </row>
    <row r="13" spans="1:10">
      <c r="A13" s="17" t="s">
        <v>317</v>
      </c>
      <c r="B13" s="17" t="s">
        <v>318</v>
      </c>
      <c r="C13" s="17" t="s">
        <v>319</v>
      </c>
      <c r="D13" s="17" t="s">
        <v>320</v>
      </c>
      <c r="E13" s="18" t="s">
        <v>276</v>
      </c>
      <c r="F13" s="17" t="s">
        <v>321</v>
      </c>
      <c r="G13" s="17" t="s">
        <v>290</v>
      </c>
      <c r="H13" s="19" t="b">
        <v>1</v>
      </c>
      <c r="I13" s="17" t="s">
        <v>271</v>
      </c>
      <c r="J13" s="17" t="s">
        <v>272</v>
      </c>
    </row>
    <row r="14" spans="1:10">
      <c r="A14" s="17" t="s">
        <v>322</v>
      </c>
      <c r="B14" s="17" t="s">
        <v>323</v>
      </c>
      <c r="C14" s="17" t="s">
        <v>324</v>
      </c>
      <c r="D14" s="17" t="s">
        <v>325</v>
      </c>
      <c r="E14" s="18" t="s">
        <v>276</v>
      </c>
      <c r="F14" s="17" t="s">
        <v>326</v>
      </c>
      <c r="G14" s="17" t="s">
        <v>270</v>
      </c>
      <c r="H14" s="19" t="b">
        <v>1</v>
      </c>
      <c r="I14" s="17" t="s">
        <v>271</v>
      </c>
      <c r="J14" s="17" t="s">
        <v>272</v>
      </c>
    </row>
    <row r="15" spans="1:10">
      <c r="A15" s="17" t="s">
        <v>327</v>
      </c>
      <c r="B15" s="17" t="s">
        <v>327</v>
      </c>
      <c r="C15" s="17" t="s">
        <v>328</v>
      </c>
      <c r="D15" s="17" t="s">
        <v>329</v>
      </c>
      <c r="E15" s="18" t="s">
        <v>276</v>
      </c>
      <c r="F15" s="17" t="s">
        <v>330</v>
      </c>
      <c r="G15" s="17" t="s">
        <v>270</v>
      </c>
      <c r="H15" s="19" t="b">
        <v>1</v>
      </c>
      <c r="I15" s="17" t="s">
        <v>271</v>
      </c>
      <c r="J15" s="17" t="s">
        <v>272</v>
      </c>
    </row>
    <row r="16" spans="1:10">
      <c r="A16" s="17" t="s">
        <v>331</v>
      </c>
      <c r="B16" s="17" t="s">
        <v>331</v>
      </c>
      <c r="C16" s="17" t="s">
        <v>332</v>
      </c>
      <c r="D16" s="17" t="s">
        <v>333</v>
      </c>
      <c r="E16" s="18" t="s">
        <v>276</v>
      </c>
      <c r="F16" s="17" t="s">
        <v>334</v>
      </c>
      <c r="G16" s="17" t="s">
        <v>297</v>
      </c>
      <c r="H16" s="19" t="b">
        <v>1</v>
      </c>
      <c r="I16" s="17" t="s">
        <v>271</v>
      </c>
      <c r="J16" s="17" t="s">
        <v>272</v>
      </c>
    </row>
    <row r="17" spans="1:10">
      <c r="A17" s="17" t="s">
        <v>335</v>
      </c>
      <c r="B17" s="17" t="s">
        <v>336</v>
      </c>
      <c r="C17" s="17" t="s">
        <v>337</v>
      </c>
      <c r="D17" s="17" t="s">
        <v>325</v>
      </c>
      <c r="E17" s="18" t="s">
        <v>276</v>
      </c>
      <c r="F17" s="17" t="s">
        <v>338</v>
      </c>
      <c r="G17" s="17" t="s">
        <v>270</v>
      </c>
      <c r="H17" s="19" t="b">
        <v>1</v>
      </c>
      <c r="I17" s="17" t="s">
        <v>271</v>
      </c>
      <c r="J17" s="17" t="s">
        <v>272</v>
      </c>
    </row>
    <row r="18" spans="1:10">
      <c r="A18" s="17" t="s">
        <v>339</v>
      </c>
      <c r="B18" s="17" t="s">
        <v>339</v>
      </c>
      <c r="C18" s="17" t="s">
        <v>340</v>
      </c>
      <c r="D18" s="17" t="s">
        <v>341</v>
      </c>
      <c r="E18" s="18" t="s">
        <v>276</v>
      </c>
      <c r="F18" s="17" t="s">
        <v>342</v>
      </c>
      <c r="G18" s="17" t="s">
        <v>290</v>
      </c>
      <c r="H18" s="19" t="b">
        <v>1</v>
      </c>
      <c r="I18" s="17" t="s">
        <v>271</v>
      </c>
      <c r="J18" s="17" t="s">
        <v>272</v>
      </c>
    </row>
    <row r="19" spans="1:10">
      <c r="A19" s="17" t="s">
        <v>343</v>
      </c>
      <c r="B19" s="17" t="s">
        <v>344</v>
      </c>
      <c r="C19" s="17" t="s">
        <v>345</v>
      </c>
      <c r="D19" s="17" t="s">
        <v>275</v>
      </c>
      <c r="E19" s="18" t="s">
        <v>276</v>
      </c>
      <c r="F19" s="17" t="s">
        <v>346</v>
      </c>
      <c r="G19" s="17" t="s">
        <v>303</v>
      </c>
      <c r="H19" s="19" t="b">
        <v>1</v>
      </c>
      <c r="I19" s="17" t="s">
        <v>271</v>
      </c>
      <c r="J19" s="17" t="s">
        <v>272</v>
      </c>
    </row>
    <row r="20" spans="1:10">
      <c r="A20" s="17" t="s">
        <v>341</v>
      </c>
      <c r="B20" s="17" t="s">
        <v>341</v>
      </c>
      <c r="C20" s="17" t="s">
        <v>347</v>
      </c>
      <c r="D20" s="17" t="s">
        <v>341</v>
      </c>
      <c r="E20" s="18" t="s">
        <v>288</v>
      </c>
      <c r="F20" s="17" t="s">
        <v>348</v>
      </c>
      <c r="G20" s="17" t="s">
        <v>297</v>
      </c>
      <c r="H20" s="19" t="b">
        <v>1</v>
      </c>
      <c r="I20" s="17" t="s">
        <v>271</v>
      </c>
      <c r="J20" s="17" t="s">
        <v>272</v>
      </c>
    </row>
    <row r="21" spans="1:10">
      <c r="A21" s="17" t="s">
        <v>349</v>
      </c>
      <c r="B21" s="17" t="s">
        <v>349</v>
      </c>
      <c r="C21" s="17" t="s">
        <v>350</v>
      </c>
      <c r="D21" s="17" t="s">
        <v>284</v>
      </c>
      <c r="E21" s="18" t="s">
        <v>288</v>
      </c>
      <c r="F21" s="17" t="s">
        <v>351</v>
      </c>
      <c r="G21" s="17" t="s">
        <v>290</v>
      </c>
      <c r="H21" s="19" t="b">
        <v>1</v>
      </c>
      <c r="I21" s="17" t="s">
        <v>271</v>
      </c>
      <c r="J21" s="17" t="s">
        <v>272</v>
      </c>
    </row>
    <row r="22" spans="1:10">
      <c r="A22" s="17" t="s">
        <v>352</v>
      </c>
      <c r="B22" s="17" t="s">
        <v>352</v>
      </c>
      <c r="C22" s="17" t="s">
        <v>353</v>
      </c>
      <c r="D22" s="17" t="s">
        <v>352</v>
      </c>
      <c r="E22" s="18" t="s">
        <v>288</v>
      </c>
      <c r="F22" s="17" t="s">
        <v>354</v>
      </c>
      <c r="G22" s="17" t="s">
        <v>270</v>
      </c>
      <c r="H22" s="19" t="b">
        <v>1</v>
      </c>
      <c r="I22" s="17" t="s">
        <v>271</v>
      </c>
      <c r="J22" s="17" t="s">
        <v>272</v>
      </c>
    </row>
    <row r="23" spans="1:10">
      <c r="A23" s="17" t="s">
        <v>355</v>
      </c>
      <c r="B23" s="17" t="s">
        <v>355</v>
      </c>
      <c r="C23" s="17" t="s">
        <v>356</v>
      </c>
      <c r="D23" s="17" t="s">
        <v>355</v>
      </c>
      <c r="E23" s="18" t="s">
        <v>288</v>
      </c>
      <c r="F23" s="17" t="s">
        <v>357</v>
      </c>
      <c r="G23" s="17" t="s">
        <v>297</v>
      </c>
      <c r="H23" s="19" t="b">
        <v>1</v>
      </c>
      <c r="I23" s="17" t="s">
        <v>271</v>
      </c>
      <c r="J23" s="17" t="s">
        <v>272</v>
      </c>
    </row>
    <row r="24" spans="1:10">
      <c r="A24" s="17" t="s">
        <v>275</v>
      </c>
      <c r="B24" s="17" t="s">
        <v>275</v>
      </c>
      <c r="C24" s="17" t="s">
        <v>358</v>
      </c>
      <c r="D24" s="17" t="s">
        <v>275</v>
      </c>
      <c r="E24" s="18" t="s">
        <v>288</v>
      </c>
      <c r="F24" s="17" t="s">
        <v>359</v>
      </c>
      <c r="G24" s="17" t="s">
        <v>290</v>
      </c>
      <c r="H24" s="19" t="b">
        <v>1</v>
      </c>
      <c r="I24" s="17" t="s">
        <v>271</v>
      </c>
      <c r="J24" s="17" t="s">
        <v>272</v>
      </c>
    </row>
    <row r="25" spans="1:10">
      <c r="A25" s="17" t="s">
        <v>360</v>
      </c>
      <c r="B25" s="17" t="s">
        <v>325</v>
      </c>
      <c r="C25" s="17" t="s">
        <v>361</v>
      </c>
      <c r="D25" s="17" t="s">
        <v>325</v>
      </c>
      <c r="E25" s="18" t="s">
        <v>288</v>
      </c>
      <c r="F25" s="17" t="s">
        <v>362</v>
      </c>
      <c r="G25" s="17" t="s">
        <v>270</v>
      </c>
      <c r="H25" s="19" t="b">
        <v>1</v>
      </c>
      <c r="I25" s="17" t="s">
        <v>271</v>
      </c>
      <c r="J25" s="17" t="s">
        <v>272</v>
      </c>
    </row>
    <row r="26" spans="1:10">
      <c r="A26" s="17" t="s">
        <v>363</v>
      </c>
      <c r="B26" s="17" t="s">
        <v>363</v>
      </c>
      <c r="C26" s="17" t="s">
        <v>364</v>
      </c>
      <c r="D26" s="17" t="s">
        <v>363</v>
      </c>
      <c r="E26" s="18" t="s">
        <v>288</v>
      </c>
      <c r="F26" s="17" t="s">
        <v>365</v>
      </c>
      <c r="G26" s="17" t="s">
        <v>290</v>
      </c>
      <c r="H26" s="19" t="b">
        <v>1</v>
      </c>
      <c r="I26" s="17" t="s">
        <v>271</v>
      </c>
      <c r="J26" s="17" t="s">
        <v>272</v>
      </c>
    </row>
    <row r="27" spans="1:10">
      <c r="A27" s="17" t="s">
        <v>27</v>
      </c>
      <c r="B27" s="17" t="s">
        <v>366</v>
      </c>
      <c r="C27" s="17" t="s">
        <v>367</v>
      </c>
      <c r="D27" s="17" t="s">
        <v>27</v>
      </c>
      <c r="E27" s="18" t="s">
        <v>288</v>
      </c>
      <c r="F27" s="17" t="s">
        <v>35</v>
      </c>
      <c r="G27" s="17" t="s">
        <v>290</v>
      </c>
      <c r="H27" s="19" t="b">
        <v>1</v>
      </c>
      <c r="I27" s="17" t="s">
        <v>271</v>
      </c>
      <c r="J27" s="17" t="s">
        <v>272</v>
      </c>
    </row>
    <row r="28" spans="1:10">
      <c r="A28" s="17" t="s">
        <v>306</v>
      </c>
      <c r="B28" s="17" t="s">
        <v>306</v>
      </c>
      <c r="C28" s="17" t="s">
        <v>368</v>
      </c>
      <c r="D28" s="17" t="s">
        <v>306</v>
      </c>
      <c r="E28" s="18" t="s">
        <v>288</v>
      </c>
      <c r="F28" s="17" t="s">
        <v>369</v>
      </c>
      <c r="G28" s="17" t="s">
        <v>290</v>
      </c>
      <c r="H28" s="19" t="b">
        <v>1</v>
      </c>
      <c r="I28" s="17" t="s">
        <v>271</v>
      </c>
      <c r="J28" s="17" t="s">
        <v>272</v>
      </c>
    </row>
    <row r="29" spans="1:10">
      <c r="A29" s="17" t="s">
        <v>320</v>
      </c>
      <c r="B29" s="17" t="s">
        <v>320</v>
      </c>
      <c r="C29" s="17" t="s">
        <v>370</v>
      </c>
      <c r="D29" s="17" t="s">
        <v>320</v>
      </c>
      <c r="E29" s="18" t="s">
        <v>288</v>
      </c>
      <c r="F29" s="17" t="s">
        <v>371</v>
      </c>
      <c r="G29" s="17" t="s">
        <v>297</v>
      </c>
      <c r="H29" s="19" t="b">
        <v>1</v>
      </c>
      <c r="I29" s="17" t="s">
        <v>271</v>
      </c>
      <c r="J29" s="17" t="s">
        <v>272</v>
      </c>
    </row>
    <row r="30" spans="1:10">
      <c r="A30" s="17" t="s">
        <v>372</v>
      </c>
      <c r="B30" s="17" t="s">
        <v>372</v>
      </c>
      <c r="C30" s="17" t="s">
        <v>373</v>
      </c>
      <c r="D30" s="17" t="s">
        <v>372</v>
      </c>
      <c r="E30" s="18" t="s">
        <v>288</v>
      </c>
      <c r="F30" s="17" t="s">
        <v>374</v>
      </c>
      <c r="G30" s="17" t="s">
        <v>297</v>
      </c>
      <c r="H30" s="19" t="b">
        <v>1</v>
      </c>
      <c r="I30" s="17" t="s">
        <v>271</v>
      </c>
      <c r="J30" s="17" t="s">
        <v>272</v>
      </c>
    </row>
    <row r="31" spans="1:10">
      <c r="A31" s="17" t="s">
        <v>375</v>
      </c>
      <c r="B31" s="17" t="s">
        <v>376</v>
      </c>
      <c r="C31" s="17" t="s">
        <v>377</v>
      </c>
      <c r="D31" s="17" t="s">
        <v>376</v>
      </c>
      <c r="E31" s="18" t="s">
        <v>288</v>
      </c>
      <c r="F31" s="17" t="s">
        <v>378</v>
      </c>
      <c r="G31" s="17" t="s">
        <v>303</v>
      </c>
      <c r="H31" s="19" t="b">
        <v>1</v>
      </c>
      <c r="I31" s="17" t="s">
        <v>271</v>
      </c>
      <c r="J31" s="17" t="s">
        <v>272</v>
      </c>
    </row>
    <row r="32" spans="1:10">
      <c r="A32" s="17" t="s">
        <v>329</v>
      </c>
      <c r="B32" s="17" t="s">
        <v>329</v>
      </c>
      <c r="C32" s="17" t="s">
        <v>379</v>
      </c>
      <c r="D32" s="17" t="s">
        <v>329</v>
      </c>
      <c r="E32" s="18" t="s">
        <v>288</v>
      </c>
      <c r="F32" s="17" t="s">
        <v>380</v>
      </c>
      <c r="G32" s="17" t="s">
        <v>270</v>
      </c>
      <c r="H32" s="19" t="b">
        <v>1</v>
      </c>
      <c r="I32" s="17" t="s">
        <v>271</v>
      </c>
      <c r="J32" s="17" t="s">
        <v>272</v>
      </c>
    </row>
    <row r="33" spans="1:10">
      <c r="A33" s="17" t="s">
        <v>381</v>
      </c>
      <c r="B33" s="17" t="s">
        <v>381</v>
      </c>
      <c r="C33" s="17" t="s">
        <v>382</v>
      </c>
      <c r="D33" s="17" t="s">
        <v>381</v>
      </c>
      <c r="E33" s="18" t="s">
        <v>288</v>
      </c>
      <c r="F33" s="17" t="s">
        <v>383</v>
      </c>
      <c r="G33" s="17" t="s">
        <v>290</v>
      </c>
      <c r="H33" s="19" t="b">
        <v>1</v>
      </c>
      <c r="I33" s="17" t="s">
        <v>271</v>
      </c>
      <c r="J33" s="17" t="s">
        <v>272</v>
      </c>
    </row>
    <row r="34" spans="1:10">
      <c r="A34" s="17" t="s">
        <v>333</v>
      </c>
      <c r="B34" s="17" t="s">
        <v>333</v>
      </c>
      <c r="C34" s="17" t="s">
        <v>384</v>
      </c>
      <c r="D34" s="17" t="s">
        <v>333</v>
      </c>
      <c r="E34" s="18" t="s">
        <v>288</v>
      </c>
      <c r="F34" s="17"/>
      <c r="G34" s="17" t="s">
        <v>297</v>
      </c>
      <c r="H34" s="19" t="b">
        <v>1</v>
      </c>
      <c r="I34" s="17" t="s">
        <v>271</v>
      </c>
      <c r="J34" s="17" t="s">
        <v>272</v>
      </c>
    </row>
    <row r="35" spans="1:10">
      <c r="A35" s="17" t="s">
        <v>385</v>
      </c>
      <c r="B35" s="17" t="s">
        <v>315</v>
      </c>
      <c r="C35" s="17" t="s">
        <v>386</v>
      </c>
      <c r="D35" s="17" t="s">
        <v>315</v>
      </c>
      <c r="E35" s="18" t="s">
        <v>288</v>
      </c>
      <c r="F35" s="17" t="s">
        <v>387</v>
      </c>
      <c r="G35" s="17" t="s">
        <v>303</v>
      </c>
      <c r="H35" s="19" t="b">
        <v>1</v>
      </c>
      <c r="I35" s="17" t="s">
        <v>271</v>
      </c>
      <c r="J35" s="17" t="s">
        <v>272</v>
      </c>
    </row>
    <row r="36" spans="1:10">
      <c r="A36" s="17" t="s">
        <v>388</v>
      </c>
      <c r="B36" s="17" t="s">
        <v>388</v>
      </c>
      <c r="C36" s="17" t="s">
        <v>389</v>
      </c>
      <c r="D36" s="17" t="s">
        <v>388</v>
      </c>
      <c r="E36" s="18" t="s">
        <v>288</v>
      </c>
      <c r="F36" s="17" t="s">
        <v>390</v>
      </c>
      <c r="G36" s="17" t="s">
        <v>303</v>
      </c>
      <c r="H36" s="19" t="b">
        <v>1</v>
      </c>
      <c r="I36" s="17" t="s">
        <v>271</v>
      </c>
      <c r="J36" s="17" t="s">
        <v>272</v>
      </c>
    </row>
    <row r="37" spans="1:10">
      <c r="A37" s="17" t="s">
        <v>267</v>
      </c>
      <c r="B37" s="17" t="s">
        <v>267</v>
      </c>
      <c r="C37" s="17" t="s">
        <v>391</v>
      </c>
      <c r="D37" s="17" t="s">
        <v>267</v>
      </c>
      <c r="E37" s="18" t="s">
        <v>288</v>
      </c>
      <c r="F37" s="17" t="s">
        <v>392</v>
      </c>
      <c r="G37" s="17" t="s">
        <v>297</v>
      </c>
      <c r="H37" s="19" t="b">
        <v>1</v>
      </c>
      <c r="I37" s="17" t="s">
        <v>271</v>
      </c>
      <c r="J37" s="17" t="s">
        <v>272</v>
      </c>
    </row>
    <row r="38" spans="1:10">
      <c r="A38" s="17" t="s">
        <v>393</v>
      </c>
      <c r="B38" s="17" t="s">
        <v>393</v>
      </c>
      <c r="C38" s="17" t="s">
        <v>394</v>
      </c>
      <c r="D38" s="17" t="s">
        <v>267</v>
      </c>
      <c r="E38" s="18" t="s">
        <v>288</v>
      </c>
      <c r="F38" s="17" t="s">
        <v>395</v>
      </c>
      <c r="G38" s="17" t="s">
        <v>297</v>
      </c>
      <c r="H38" s="19" t="b">
        <v>1</v>
      </c>
      <c r="I38" s="17" t="s">
        <v>271</v>
      </c>
      <c r="J38" s="17" t="s">
        <v>272</v>
      </c>
    </row>
    <row r="39" spans="1:10">
      <c r="A39" s="17" t="s">
        <v>396</v>
      </c>
      <c r="B39" s="17" t="s">
        <v>397</v>
      </c>
      <c r="C39" s="17" t="s">
        <v>398</v>
      </c>
      <c r="D39" s="17" t="s">
        <v>267</v>
      </c>
      <c r="E39" s="18" t="s">
        <v>288</v>
      </c>
      <c r="F39" s="17"/>
      <c r="G39" s="17" t="s">
        <v>297</v>
      </c>
      <c r="H39" s="19" t="b">
        <v>1</v>
      </c>
      <c r="I39" s="17" t="s">
        <v>271</v>
      </c>
      <c r="J39" s="17" t="s">
        <v>272</v>
      </c>
    </row>
    <row r="40" spans="1:10">
      <c r="A40" s="17" t="s">
        <v>399</v>
      </c>
      <c r="B40" s="17" t="s">
        <v>399</v>
      </c>
      <c r="C40" s="17" t="s">
        <v>400</v>
      </c>
      <c r="D40" s="17" t="s">
        <v>267</v>
      </c>
      <c r="E40" s="18" t="s">
        <v>276</v>
      </c>
      <c r="F40" s="17" t="s">
        <v>401</v>
      </c>
      <c r="G40" s="17" t="s">
        <v>297</v>
      </c>
      <c r="H40" s="19" t="b">
        <v>1</v>
      </c>
      <c r="I40" s="17" t="s">
        <v>271</v>
      </c>
      <c r="J40" s="17" t="s">
        <v>272</v>
      </c>
    </row>
    <row r="41" spans="1:10">
      <c r="A41" s="17" t="s">
        <v>402</v>
      </c>
      <c r="B41" s="17" t="s">
        <v>402</v>
      </c>
      <c r="C41" s="17" t="s">
        <v>403</v>
      </c>
      <c r="D41" s="17" t="s">
        <v>320</v>
      </c>
      <c r="E41" s="18" t="s">
        <v>276</v>
      </c>
      <c r="F41" s="17" t="s">
        <v>404</v>
      </c>
      <c r="G41" s="17" t="s">
        <v>303</v>
      </c>
      <c r="H41" s="19" t="b">
        <v>1</v>
      </c>
      <c r="I41" s="17" t="s">
        <v>271</v>
      </c>
      <c r="J41" s="17" t="s">
        <v>272</v>
      </c>
    </row>
    <row r="42" spans="1:10">
      <c r="A42" s="17" t="s">
        <v>405</v>
      </c>
      <c r="B42" s="17" t="s">
        <v>405</v>
      </c>
      <c r="C42" s="17" t="s">
        <v>406</v>
      </c>
      <c r="D42" s="17" t="s">
        <v>306</v>
      </c>
      <c r="E42" s="18" t="s">
        <v>276</v>
      </c>
      <c r="F42" s="17" t="s">
        <v>407</v>
      </c>
      <c r="G42" s="17" t="s">
        <v>303</v>
      </c>
      <c r="H42" s="19" t="b">
        <v>1</v>
      </c>
      <c r="I42" s="17" t="s">
        <v>271</v>
      </c>
      <c r="J42" s="17" t="s">
        <v>272</v>
      </c>
    </row>
    <row r="43" spans="1:10">
      <c r="A43" s="17" t="s">
        <v>408</v>
      </c>
      <c r="B43" s="17" t="s">
        <v>408</v>
      </c>
      <c r="C43" s="17" t="s">
        <v>409</v>
      </c>
      <c r="D43" s="17" t="s">
        <v>363</v>
      </c>
      <c r="E43" s="18" t="s">
        <v>276</v>
      </c>
      <c r="F43" s="17"/>
      <c r="G43" s="17" t="s">
        <v>303</v>
      </c>
      <c r="H43" s="19" t="b">
        <v>1</v>
      </c>
      <c r="I43" s="17" t="s">
        <v>271</v>
      </c>
      <c r="J43" s="17" t="s">
        <v>272</v>
      </c>
    </row>
    <row r="44" spans="1:10">
      <c r="A44" s="17" t="s">
        <v>410</v>
      </c>
      <c r="B44" s="17" t="s">
        <v>410</v>
      </c>
      <c r="C44" s="17" t="s">
        <v>411</v>
      </c>
      <c r="D44" s="17" t="s">
        <v>315</v>
      </c>
      <c r="E44" s="18" t="s">
        <v>276</v>
      </c>
      <c r="F44" s="17" t="s">
        <v>412</v>
      </c>
      <c r="G44" s="17" t="s">
        <v>303</v>
      </c>
      <c r="H44" s="19" t="b">
        <v>1</v>
      </c>
      <c r="I44" s="17" t="s">
        <v>271</v>
      </c>
      <c r="J44" s="17" t="s">
        <v>272</v>
      </c>
    </row>
    <row r="45" spans="1:10">
      <c r="A45" s="17" t="s">
        <v>413</v>
      </c>
      <c r="B45" s="17" t="s">
        <v>414</v>
      </c>
      <c r="C45" s="17" t="s">
        <v>415</v>
      </c>
      <c r="D45" s="17" t="s">
        <v>341</v>
      </c>
      <c r="E45" s="18" t="s">
        <v>276</v>
      </c>
      <c r="F45" s="17" t="s">
        <v>416</v>
      </c>
      <c r="G45" s="17" t="s">
        <v>303</v>
      </c>
      <c r="H45" s="19" t="b">
        <v>1</v>
      </c>
      <c r="I45" s="17" t="s">
        <v>271</v>
      </c>
      <c r="J45" s="17" t="s">
        <v>272</v>
      </c>
    </row>
    <row r="46" spans="1:10">
      <c r="A46" s="17" t="s">
        <v>417</v>
      </c>
      <c r="B46" s="17" t="s">
        <v>417</v>
      </c>
      <c r="C46" s="17" t="s">
        <v>418</v>
      </c>
      <c r="D46" s="17" t="s">
        <v>341</v>
      </c>
      <c r="E46" s="18" t="s">
        <v>268</v>
      </c>
      <c r="F46" s="17" t="s">
        <v>419</v>
      </c>
      <c r="G46" s="17" t="s">
        <v>303</v>
      </c>
      <c r="H46" s="19" t="b">
        <v>1</v>
      </c>
      <c r="I46" s="17" t="s">
        <v>271</v>
      </c>
      <c r="J46" s="17" t="s">
        <v>272</v>
      </c>
    </row>
    <row r="47" spans="1:10">
      <c r="A47" s="17" t="s">
        <v>420</v>
      </c>
      <c r="B47" s="17" t="s">
        <v>421</v>
      </c>
      <c r="C47" s="17" t="s">
        <v>422</v>
      </c>
      <c r="D47" s="17" t="s">
        <v>341</v>
      </c>
      <c r="E47" s="18" t="s">
        <v>268</v>
      </c>
      <c r="F47" s="17" t="s">
        <v>423</v>
      </c>
      <c r="G47" s="17" t="s">
        <v>303</v>
      </c>
      <c r="H47" s="19" t="b">
        <v>1</v>
      </c>
      <c r="I47" s="17" t="s">
        <v>271</v>
      </c>
      <c r="J47" s="17" t="s">
        <v>272</v>
      </c>
    </row>
    <row r="48" spans="1:10">
      <c r="A48" s="17" t="s">
        <v>424</v>
      </c>
      <c r="B48" s="17" t="s">
        <v>424</v>
      </c>
      <c r="C48" s="17" t="s">
        <v>425</v>
      </c>
      <c r="D48" s="17" t="s">
        <v>267</v>
      </c>
      <c r="E48" s="18" t="s">
        <v>268</v>
      </c>
      <c r="F48" s="17"/>
      <c r="G48" s="17" t="s">
        <v>297</v>
      </c>
      <c r="H48" s="19" t="b">
        <v>1</v>
      </c>
      <c r="I48" s="17" t="s">
        <v>271</v>
      </c>
      <c r="J48" s="17" t="s">
        <v>272</v>
      </c>
    </row>
    <row r="49" spans="1:10">
      <c r="A49" s="17" t="s">
        <v>426</v>
      </c>
      <c r="B49" s="17" t="s">
        <v>427</v>
      </c>
      <c r="C49" s="17" t="s">
        <v>428</v>
      </c>
      <c r="D49" s="17" t="s">
        <v>267</v>
      </c>
      <c r="E49" s="18" t="s">
        <v>268</v>
      </c>
      <c r="F49" s="17" t="s">
        <v>429</v>
      </c>
      <c r="G49" s="17" t="s">
        <v>297</v>
      </c>
      <c r="H49" s="19" t="b">
        <v>1</v>
      </c>
      <c r="I49" s="17" t="s">
        <v>271</v>
      </c>
      <c r="J49" s="17" t="s">
        <v>272</v>
      </c>
    </row>
    <row r="50" spans="1:10">
      <c r="A50" s="17" t="s">
        <v>430</v>
      </c>
      <c r="B50" s="17" t="s">
        <v>430</v>
      </c>
      <c r="C50" s="17" t="s">
        <v>431</v>
      </c>
      <c r="D50" s="17" t="s">
        <v>341</v>
      </c>
      <c r="E50" s="18" t="s">
        <v>276</v>
      </c>
      <c r="F50" s="17" t="s">
        <v>432</v>
      </c>
      <c r="G50" s="17" t="s">
        <v>290</v>
      </c>
      <c r="H50" s="19" t="b">
        <v>1</v>
      </c>
      <c r="I50" s="17" t="s">
        <v>271</v>
      </c>
      <c r="J50" s="17" t="s">
        <v>272</v>
      </c>
    </row>
    <row r="51" spans="1:10">
      <c r="A51" s="17" t="s">
        <v>433</v>
      </c>
      <c r="B51" s="17" t="s">
        <v>433</v>
      </c>
      <c r="C51" s="17" t="s">
        <v>434</v>
      </c>
      <c r="D51" s="17" t="s">
        <v>286</v>
      </c>
      <c r="E51" s="18" t="s">
        <v>276</v>
      </c>
      <c r="F51" s="17" t="s">
        <v>435</v>
      </c>
      <c r="G51" s="17" t="s">
        <v>290</v>
      </c>
      <c r="H51" s="19" t="b">
        <v>1</v>
      </c>
      <c r="I51" s="17" t="s">
        <v>271</v>
      </c>
      <c r="J51" s="17" t="s">
        <v>272</v>
      </c>
    </row>
    <row r="52" spans="1:10">
      <c r="A52" s="17" t="s">
        <v>436</v>
      </c>
      <c r="B52" s="17" t="s">
        <v>437</v>
      </c>
      <c r="C52" s="17" t="s">
        <v>438</v>
      </c>
      <c r="D52" s="17" t="s">
        <v>363</v>
      </c>
      <c r="E52" s="18" t="s">
        <v>439</v>
      </c>
      <c r="F52" s="17"/>
      <c r="G52" s="17" t="s">
        <v>303</v>
      </c>
      <c r="H52" s="19" t="b">
        <v>0</v>
      </c>
      <c r="I52" s="17" t="s">
        <v>271</v>
      </c>
      <c r="J52" s="17" t="s">
        <v>272</v>
      </c>
    </row>
    <row r="53" spans="1:10">
      <c r="A53" s="17" t="s">
        <v>440</v>
      </c>
      <c r="B53" s="17" t="s">
        <v>440</v>
      </c>
      <c r="C53" s="17" t="s">
        <v>441</v>
      </c>
      <c r="D53" s="17" t="s">
        <v>363</v>
      </c>
      <c r="E53" s="18" t="s">
        <v>276</v>
      </c>
      <c r="F53" s="17"/>
      <c r="G53" s="17" t="s">
        <v>270</v>
      </c>
      <c r="H53" s="19" t="b">
        <v>1</v>
      </c>
      <c r="I53" s="17" t="s">
        <v>271</v>
      </c>
      <c r="J53" s="17" t="s">
        <v>272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rgb="FF7030A0"/>
  </sheetPr>
  <dimension ref="A1:K63"/>
  <sheetViews>
    <sheetView showGridLines="0" rightToLeft="1" zoomScale="90" zoomScaleNormal="90" workbookViewId="0"/>
  </sheetViews>
  <sheetFormatPr defaultColWidth="9" defaultRowHeight="14.25"/>
  <cols>
    <col min="1" max="1" width="16" style="64" customWidth="1"/>
    <col min="2" max="7" width="12.625" style="63" customWidth="1"/>
    <col min="8" max="8" width="12.625" style="64" customWidth="1"/>
    <col min="9" max="16384" width="9" style="64"/>
  </cols>
  <sheetData>
    <row r="1" spans="1:11" s="58" customFormat="1" ht="29.25" customHeight="1">
      <c r="A1" s="54"/>
      <c r="B1" s="55"/>
      <c r="C1" s="11" t="s">
        <v>442</v>
      </c>
      <c r="D1" s="71"/>
      <c r="E1" s="71"/>
      <c r="F1" s="56"/>
      <c r="G1" s="56"/>
      <c r="H1" s="57"/>
      <c r="I1" s="57"/>
      <c r="J1" s="57"/>
      <c r="K1" s="57"/>
    </row>
    <row r="2" spans="1:11" s="58" customFormat="1" ht="6" customHeight="1">
      <c r="A2" s="59"/>
      <c r="B2" s="60"/>
      <c r="C2" s="60"/>
      <c r="D2" s="60"/>
      <c r="E2" s="60"/>
      <c r="F2" s="60"/>
      <c r="G2" s="60"/>
      <c r="H2" s="59"/>
      <c r="I2" s="59"/>
      <c r="J2" s="59"/>
      <c r="K2" s="59"/>
    </row>
    <row r="3" spans="1:11" s="58" customFormat="1" ht="15">
      <c r="B3" s="61"/>
      <c r="C3" s="62"/>
      <c r="D3" s="62"/>
      <c r="E3" s="61"/>
      <c r="F3" s="61"/>
      <c r="G3" s="61"/>
      <c r="H3" s="61"/>
    </row>
    <row r="4" spans="1:11" s="58" customFormat="1" ht="15">
      <c r="B4" s="61"/>
      <c r="C4" s="62"/>
      <c r="D4" s="62"/>
      <c r="E4" s="61"/>
      <c r="F4" s="61"/>
      <c r="G4" s="61"/>
      <c r="H4" s="61"/>
    </row>
    <row r="5" spans="1:11" s="58" customFormat="1" ht="15">
      <c r="B5" s="61"/>
      <c r="C5" s="62"/>
      <c r="D5" s="62"/>
      <c r="E5" s="61"/>
      <c r="F5" s="61"/>
      <c r="G5" s="61"/>
      <c r="H5" s="61"/>
    </row>
    <row r="6" spans="1:11" s="58" customFormat="1" ht="15">
      <c r="B6" s="61"/>
      <c r="C6" s="62"/>
      <c r="D6" s="62"/>
      <c r="E6" s="61"/>
      <c r="F6" s="61"/>
      <c r="G6" s="61"/>
      <c r="H6" s="61"/>
    </row>
    <row r="7" spans="1:11" s="58" customFormat="1" ht="15">
      <c r="B7" s="61"/>
      <c r="C7" s="62"/>
      <c r="D7" s="62"/>
      <c r="E7" s="61"/>
      <c r="F7" s="61"/>
      <c r="G7" s="61"/>
      <c r="H7" s="61"/>
    </row>
    <row r="8" spans="1:11" s="58" customFormat="1" ht="15">
      <c r="B8" s="61"/>
      <c r="C8" s="62"/>
      <c r="D8" s="62"/>
      <c r="E8" s="61"/>
      <c r="F8" s="61"/>
      <c r="G8" s="61"/>
      <c r="H8" s="61"/>
    </row>
    <row r="9" spans="1:11" s="58" customFormat="1" ht="15">
      <c r="B9" s="61"/>
      <c r="C9" s="62"/>
      <c r="D9" s="62"/>
      <c r="E9" s="61"/>
      <c r="F9" s="61"/>
      <c r="G9" s="61"/>
      <c r="H9" s="61"/>
    </row>
    <row r="10" spans="1:11" s="58" customFormat="1" ht="15" hidden="1">
      <c r="B10" s="61"/>
      <c r="C10" s="62"/>
      <c r="D10" s="62"/>
      <c r="E10" s="61"/>
      <c r="F10" s="61"/>
      <c r="G10" s="61"/>
      <c r="H10" s="61"/>
    </row>
    <row r="11" spans="1:11" hidden="1">
      <c r="A11" s="150" t="s">
        <v>123</v>
      </c>
      <c r="B11" s="151" t="s">
        <v>128</v>
      </c>
    </row>
    <row r="13" spans="1:11">
      <c r="A13" s="150" t="s">
        <v>443</v>
      </c>
      <c r="B13" s="151"/>
      <c r="C13" s="151"/>
      <c r="D13" s="150" t="s">
        <v>124</v>
      </c>
      <c r="E13" s="151"/>
      <c r="F13" s="151"/>
      <c r="G13"/>
      <c r="H13"/>
    </row>
    <row r="14" spans="1:11">
      <c r="A14" s="150" t="s">
        <v>81</v>
      </c>
      <c r="B14" s="150" t="s">
        <v>78</v>
      </c>
      <c r="C14" s="150" t="s">
        <v>118</v>
      </c>
      <c r="D14" s="151"/>
      <c r="E14" s="151">
        <v>2017</v>
      </c>
      <c r="F14" s="151" t="s">
        <v>444</v>
      </c>
      <c r="G14"/>
      <c r="H14"/>
    </row>
    <row r="15" spans="1:11">
      <c r="A15" s="151" t="s">
        <v>445</v>
      </c>
      <c r="B15" s="151" t="s">
        <v>446</v>
      </c>
      <c r="C15" s="151" t="s">
        <v>447</v>
      </c>
      <c r="D15" s="152">
        <v>1</v>
      </c>
      <c r="E15" s="152"/>
      <c r="F15" s="152">
        <v>1</v>
      </c>
      <c r="G15"/>
      <c r="H15"/>
    </row>
    <row r="16" spans="1:11">
      <c r="A16" s="151"/>
      <c r="B16" s="151" t="s">
        <v>162</v>
      </c>
      <c r="C16" s="151" t="s">
        <v>447</v>
      </c>
      <c r="D16" s="152">
        <v>1</v>
      </c>
      <c r="E16" s="152"/>
      <c r="F16" s="152">
        <v>1</v>
      </c>
      <c r="G16"/>
      <c r="H16"/>
    </row>
    <row r="17" spans="1:8">
      <c r="A17" s="151"/>
      <c r="B17" s="151" t="s">
        <v>448</v>
      </c>
      <c r="C17" s="151" t="s">
        <v>447</v>
      </c>
      <c r="D17" s="152">
        <v>1</v>
      </c>
      <c r="E17" s="152"/>
      <c r="F17" s="152">
        <v>1</v>
      </c>
      <c r="G17"/>
      <c r="H17"/>
    </row>
    <row r="18" spans="1:8">
      <c r="A18" s="151"/>
      <c r="B18" s="151" t="s">
        <v>449</v>
      </c>
      <c r="C18" s="151" t="s">
        <v>447</v>
      </c>
      <c r="D18" s="152">
        <v>1</v>
      </c>
      <c r="E18" s="152"/>
      <c r="F18" s="152">
        <v>1</v>
      </c>
      <c r="G18"/>
      <c r="H18"/>
    </row>
    <row r="19" spans="1:8">
      <c r="A19" s="151"/>
      <c r="B19" s="151" t="s">
        <v>450</v>
      </c>
      <c r="C19" s="151" t="s">
        <v>447</v>
      </c>
      <c r="D19" s="152">
        <v>1</v>
      </c>
      <c r="E19" s="152"/>
      <c r="F19" s="152">
        <v>1</v>
      </c>
      <c r="G19"/>
      <c r="H19"/>
    </row>
    <row r="20" spans="1:8">
      <c r="A20" s="151"/>
      <c r="B20" s="151" t="s">
        <v>451</v>
      </c>
      <c r="C20" s="151" t="s">
        <v>447</v>
      </c>
      <c r="D20" s="152">
        <v>1</v>
      </c>
      <c r="E20" s="152"/>
      <c r="F20" s="152">
        <v>1</v>
      </c>
      <c r="G20"/>
      <c r="H20"/>
    </row>
    <row r="21" spans="1:8">
      <c r="A21" s="151"/>
      <c r="B21" s="151" t="s">
        <v>452</v>
      </c>
      <c r="C21" s="151" t="s">
        <v>447</v>
      </c>
      <c r="D21" s="152">
        <v>1</v>
      </c>
      <c r="E21" s="152"/>
      <c r="F21" s="152">
        <v>1</v>
      </c>
      <c r="G21"/>
      <c r="H21"/>
    </row>
    <row r="22" spans="1:8">
      <c r="A22" s="151"/>
      <c r="B22" s="151" t="s">
        <v>172</v>
      </c>
      <c r="C22" s="151" t="s">
        <v>447</v>
      </c>
      <c r="D22" s="152">
        <v>1</v>
      </c>
      <c r="E22" s="152"/>
      <c r="F22" s="152">
        <v>1</v>
      </c>
      <c r="G22"/>
      <c r="H22"/>
    </row>
    <row r="23" spans="1:8">
      <c r="A23" s="151"/>
      <c r="B23" s="151" t="s">
        <v>453</v>
      </c>
      <c r="C23" s="151" t="s">
        <v>447</v>
      </c>
      <c r="D23" s="152">
        <v>1</v>
      </c>
      <c r="E23" s="152"/>
      <c r="F23" s="152">
        <v>1</v>
      </c>
      <c r="G23"/>
      <c r="H23"/>
    </row>
    <row r="24" spans="1:8">
      <c r="A24" s="151"/>
      <c r="B24" s="151" t="s">
        <v>454</v>
      </c>
      <c r="C24" s="151" t="s">
        <v>447</v>
      </c>
      <c r="D24" s="152">
        <v>1</v>
      </c>
      <c r="E24" s="152"/>
      <c r="F24" s="152">
        <v>1</v>
      </c>
      <c r="G24"/>
      <c r="H24"/>
    </row>
    <row r="25" spans="1:8">
      <c r="A25" s="151"/>
      <c r="B25" s="151" t="s">
        <v>455</v>
      </c>
      <c r="C25" s="151" t="s">
        <v>447</v>
      </c>
      <c r="D25" s="152">
        <v>1</v>
      </c>
      <c r="E25" s="152"/>
      <c r="F25" s="152">
        <v>1</v>
      </c>
      <c r="G25"/>
      <c r="H25"/>
    </row>
    <row r="26" spans="1:8">
      <c r="A26" s="151"/>
      <c r="B26" s="151" t="s">
        <v>456</v>
      </c>
      <c r="C26" s="151" t="s">
        <v>447</v>
      </c>
      <c r="D26" s="152">
        <v>1</v>
      </c>
      <c r="E26" s="152"/>
      <c r="F26" s="152">
        <v>1</v>
      </c>
      <c r="G26"/>
      <c r="H26"/>
    </row>
    <row r="27" spans="1:8">
      <c r="A27" s="151"/>
      <c r="B27" s="151" t="s">
        <v>457</v>
      </c>
      <c r="C27" s="151" t="s">
        <v>447</v>
      </c>
      <c r="D27" s="152">
        <v>1</v>
      </c>
      <c r="E27" s="152"/>
      <c r="F27" s="152">
        <v>1</v>
      </c>
      <c r="G27"/>
      <c r="H27"/>
    </row>
    <row r="28" spans="1:8">
      <c r="A28" s="151"/>
      <c r="B28" s="151" t="s">
        <v>458</v>
      </c>
      <c r="C28" s="151" t="s">
        <v>447</v>
      </c>
      <c r="D28" s="152">
        <v>1</v>
      </c>
      <c r="E28" s="152"/>
      <c r="F28" s="152">
        <v>1</v>
      </c>
      <c r="G28"/>
      <c r="H28"/>
    </row>
    <row r="29" spans="1:8">
      <c r="A29" s="151"/>
      <c r="B29" s="151" t="s">
        <v>459</v>
      </c>
      <c r="C29" s="151" t="s">
        <v>447</v>
      </c>
      <c r="D29" s="152">
        <v>1</v>
      </c>
      <c r="E29" s="152"/>
      <c r="F29" s="152">
        <v>1</v>
      </c>
      <c r="G29"/>
      <c r="H29"/>
    </row>
    <row r="30" spans="1:8">
      <c r="A30" s="151"/>
      <c r="B30" s="151" t="s">
        <v>460</v>
      </c>
      <c r="C30" s="151" t="s">
        <v>447</v>
      </c>
      <c r="D30" s="152">
        <v>1</v>
      </c>
      <c r="E30" s="152"/>
      <c r="F30" s="152">
        <v>1</v>
      </c>
      <c r="G30"/>
      <c r="H30"/>
    </row>
    <row r="31" spans="1:8">
      <c r="A31" s="151"/>
      <c r="B31" s="151" t="s">
        <v>461</v>
      </c>
      <c r="C31" s="151" t="s">
        <v>447</v>
      </c>
      <c r="D31" s="152">
        <v>1</v>
      </c>
      <c r="E31" s="152"/>
      <c r="F31" s="152">
        <v>1</v>
      </c>
      <c r="G31"/>
      <c r="H31"/>
    </row>
    <row r="32" spans="1:8">
      <c r="A32" s="151"/>
      <c r="B32" s="151" t="s">
        <v>225</v>
      </c>
      <c r="C32" s="151" t="s">
        <v>447</v>
      </c>
      <c r="D32" s="152">
        <v>1</v>
      </c>
      <c r="E32" s="152"/>
      <c r="F32" s="152">
        <v>1</v>
      </c>
      <c r="G32"/>
      <c r="H32"/>
    </row>
    <row r="33" spans="1:8">
      <c r="A33" s="151"/>
      <c r="B33" s="151" t="s">
        <v>228</v>
      </c>
      <c r="C33" s="151" t="s">
        <v>447</v>
      </c>
      <c r="D33" s="152">
        <v>1</v>
      </c>
      <c r="E33" s="152"/>
      <c r="F33" s="152">
        <v>1</v>
      </c>
      <c r="G33"/>
      <c r="H33"/>
    </row>
    <row r="34" spans="1:8">
      <c r="A34" s="151"/>
      <c r="B34" s="151" t="s">
        <v>462</v>
      </c>
      <c r="C34" s="151" t="s">
        <v>447</v>
      </c>
      <c r="D34" s="152">
        <v>1</v>
      </c>
      <c r="E34" s="152"/>
      <c r="F34" s="152">
        <v>1</v>
      </c>
      <c r="G34"/>
      <c r="H34"/>
    </row>
    <row r="35" spans="1:8">
      <c r="A35" s="151"/>
      <c r="B35" s="151" t="s">
        <v>234</v>
      </c>
      <c r="C35" s="151" t="s">
        <v>447</v>
      </c>
      <c r="D35" s="152">
        <v>1</v>
      </c>
      <c r="E35" s="152"/>
      <c r="F35" s="152">
        <v>1</v>
      </c>
      <c r="G35"/>
      <c r="H35"/>
    </row>
    <row r="36" spans="1:8">
      <c r="A36" s="151"/>
      <c r="B36" s="151" t="s">
        <v>463</v>
      </c>
      <c r="C36" s="151" t="s">
        <v>447</v>
      </c>
      <c r="D36" s="152">
        <v>1</v>
      </c>
      <c r="E36" s="152"/>
      <c r="F36" s="152">
        <v>1</v>
      </c>
      <c r="G36"/>
      <c r="H36"/>
    </row>
    <row r="37" spans="1:8">
      <c r="A37" s="151"/>
      <c r="B37" s="151" t="s">
        <v>464</v>
      </c>
      <c r="C37" s="151" t="s">
        <v>447</v>
      </c>
      <c r="D37" s="152">
        <v>1</v>
      </c>
      <c r="E37" s="152"/>
      <c r="F37" s="152">
        <v>1</v>
      </c>
    </row>
    <row r="38" spans="1:8">
      <c r="A38" s="151"/>
      <c r="B38" s="151" t="s">
        <v>465</v>
      </c>
      <c r="C38" s="151" t="s">
        <v>447</v>
      </c>
      <c r="D38" s="152">
        <v>1</v>
      </c>
      <c r="E38" s="152"/>
      <c r="F38" s="152">
        <v>1</v>
      </c>
    </row>
    <row r="39" spans="1:8">
      <c r="A39" s="151"/>
      <c r="B39" s="151" t="s">
        <v>466</v>
      </c>
      <c r="C39" s="151" t="s">
        <v>447</v>
      </c>
      <c r="D39" s="152">
        <v>1</v>
      </c>
      <c r="E39" s="152"/>
      <c r="F39" s="152">
        <v>1</v>
      </c>
    </row>
    <row r="40" spans="1:8">
      <c r="A40" s="151"/>
      <c r="B40" s="151" t="s">
        <v>467</v>
      </c>
      <c r="C40" s="151" t="s">
        <v>447</v>
      </c>
      <c r="D40" s="152">
        <v>1</v>
      </c>
      <c r="E40" s="152"/>
      <c r="F40" s="152">
        <v>1</v>
      </c>
    </row>
    <row r="41" spans="1:8">
      <c r="A41" s="151"/>
      <c r="B41" s="151" t="s">
        <v>244</v>
      </c>
      <c r="C41" s="151" t="s">
        <v>447</v>
      </c>
      <c r="D41" s="152">
        <v>1</v>
      </c>
      <c r="E41" s="152"/>
      <c r="F41" s="152">
        <v>1</v>
      </c>
    </row>
    <row r="42" spans="1:8">
      <c r="A42" s="151" t="s">
        <v>468</v>
      </c>
      <c r="B42" s="151"/>
      <c r="C42" s="151"/>
      <c r="D42" s="152">
        <v>27</v>
      </c>
      <c r="E42" s="152"/>
      <c r="F42" s="152">
        <v>27</v>
      </c>
    </row>
    <row r="43" spans="1:8">
      <c r="A43" s="151" t="s">
        <v>57</v>
      </c>
      <c r="B43" s="151" t="s">
        <v>126</v>
      </c>
      <c r="C43" s="153">
        <v>43100</v>
      </c>
      <c r="D43" s="152"/>
      <c r="E43" s="152">
        <v>1</v>
      </c>
      <c r="F43" s="152">
        <v>1</v>
      </c>
    </row>
    <row r="44" spans="1:8">
      <c r="A44" s="151"/>
      <c r="B44" s="151" t="s">
        <v>139</v>
      </c>
      <c r="C44" s="153">
        <v>43100</v>
      </c>
      <c r="D44" s="152"/>
      <c r="E44" s="152">
        <v>1</v>
      </c>
      <c r="F44" s="152">
        <v>1</v>
      </c>
    </row>
    <row r="45" spans="1:8">
      <c r="A45" s="151" t="s">
        <v>469</v>
      </c>
      <c r="B45" s="151"/>
      <c r="C45" s="151"/>
      <c r="D45" s="152"/>
      <c r="E45" s="152">
        <v>2</v>
      </c>
      <c r="F45" s="152">
        <v>2</v>
      </c>
    </row>
    <row r="46" spans="1:8">
      <c r="A46" s="151" t="s">
        <v>60</v>
      </c>
      <c r="B46" s="151" t="s">
        <v>470</v>
      </c>
      <c r="C46" s="151" t="s">
        <v>447</v>
      </c>
      <c r="D46" s="152">
        <v>1</v>
      </c>
      <c r="E46" s="152"/>
      <c r="F46" s="152">
        <v>1</v>
      </c>
    </row>
    <row r="47" spans="1:8">
      <c r="A47" s="151" t="s">
        <v>471</v>
      </c>
      <c r="B47" s="151"/>
      <c r="C47" s="151"/>
      <c r="D47" s="152">
        <v>1</v>
      </c>
      <c r="E47" s="152"/>
      <c r="F47" s="152">
        <v>1</v>
      </c>
    </row>
    <row r="48" spans="1:8">
      <c r="A48" s="151" t="s">
        <v>61</v>
      </c>
      <c r="B48" s="151" t="s">
        <v>472</v>
      </c>
      <c r="C48" s="151" t="s">
        <v>447</v>
      </c>
      <c r="D48" s="152">
        <v>2</v>
      </c>
      <c r="E48" s="152"/>
      <c r="F48" s="152">
        <v>2</v>
      </c>
    </row>
    <row r="49" spans="1:6">
      <c r="A49" s="151"/>
      <c r="B49" s="151" t="s">
        <v>473</v>
      </c>
      <c r="C49" s="151" t="s">
        <v>447</v>
      </c>
      <c r="D49" s="152">
        <v>1</v>
      </c>
      <c r="E49" s="152"/>
      <c r="F49" s="152">
        <v>1</v>
      </c>
    </row>
    <row r="50" spans="1:6">
      <c r="A50" s="151"/>
      <c r="B50" s="151" t="s">
        <v>189</v>
      </c>
      <c r="C50" s="151" t="s">
        <v>447</v>
      </c>
      <c r="D50" s="152">
        <v>1</v>
      </c>
      <c r="E50" s="152"/>
      <c r="F50" s="152">
        <v>1</v>
      </c>
    </row>
    <row r="51" spans="1:6">
      <c r="A51" s="151"/>
      <c r="B51" s="151" t="s">
        <v>474</v>
      </c>
      <c r="C51" s="151" t="s">
        <v>447</v>
      </c>
      <c r="D51" s="152">
        <v>1</v>
      </c>
      <c r="E51" s="152"/>
      <c r="F51" s="152">
        <v>1</v>
      </c>
    </row>
    <row r="52" spans="1:6">
      <c r="A52" s="151"/>
      <c r="B52" s="151" t="s">
        <v>475</v>
      </c>
      <c r="C52" s="151" t="s">
        <v>447</v>
      </c>
      <c r="D52" s="152">
        <v>1</v>
      </c>
      <c r="E52" s="152"/>
      <c r="F52" s="152">
        <v>1</v>
      </c>
    </row>
    <row r="53" spans="1:6">
      <c r="A53" s="151"/>
      <c r="B53" s="151" t="s">
        <v>476</v>
      </c>
      <c r="C53" s="151" t="s">
        <v>447</v>
      </c>
      <c r="D53" s="152">
        <v>1</v>
      </c>
      <c r="E53" s="152"/>
      <c r="F53" s="152">
        <v>1</v>
      </c>
    </row>
    <row r="54" spans="1:6">
      <c r="A54" s="151"/>
      <c r="B54" s="151" t="s">
        <v>477</v>
      </c>
      <c r="C54" s="151" t="s">
        <v>447</v>
      </c>
      <c r="D54" s="152">
        <v>1</v>
      </c>
      <c r="E54" s="152"/>
      <c r="F54" s="152">
        <v>1</v>
      </c>
    </row>
    <row r="55" spans="1:6">
      <c r="A55" s="151"/>
      <c r="B55" s="151" t="s">
        <v>478</v>
      </c>
      <c r="C55" s="151" t="s">
        <v>447</v>
      </c>
      <c r="D55" s="152">
        <v>1</v>
      </c>
      <c r="E55" s="152"/>
      <c r="F55" s="152">
        <v>1</v>
      </c>
    </row>
    <row r="56" spans="1:6">
      <c r="A56" s="151"/>
      <c r="B56" s="151" t="s">
        <v>479</v>
      </c>
      <c r="C56" s="151" t="s">
        <v>447</v>
      </c>
      <c r="D56" s="152">
        <v>1</v>
      </c>
      <c r="E56" s="152"/>
      <c r="F56" s="152">
        <v>1</v>
      </c>
    </row>
    <row r="57" spans="1:6">
      <c r="A57" s="151" t="s">
        <v>480</v>
      </c>
      <c r="B57" s="151"/>
      <c r="C57" s="151"/>
      <c r="D57" s="152">
        <v>10</v>
      </c>
      <c r="E57" s="152"/>
      <c r="F57" s="152">
        <v>10</v>
      </c>
    </row>
    <row r="58" spans="1:6">
      <c r="A58" s="151" t="s">
        <v>63</v>
      </c>
      <c r="B58" s="151" t="s">
        <v>473</v>
      </c>
      <c r="C58" s="151" t="s">
        <v>447</v>
      </c>
      <c r="D58" s="152">
        <v>1</v>
      </c>
      <c r="E58" s="152"/>
      <c r="F58" s="152">
        <v>1</v>
      </c>
    </row>
    <row r="59" spans="1:6">
      <c r="A59" s="151"/>
      <c r="B59" s="151" t="s">
        <v>214</v>
      </c>
      <c r="C59" s="151" t="s">
        <v>447</v>
      </c>
      <c r="D59" s="152">
        <v>1</v>
      </c>
      <c r="E59" s="152"/>
      <c r="F59" s="152">
        <v>1</v>
      </c>
    </row>
    <row r="60" spans="1:6">
      <c r="A60" s="151"/>
      <c r="B60" s="151" t="s">
        <v>216</v>
      </c>
      <c r="C60" s="151" t="s">
        <v>447</v>
      </c>
      <c r="D60" s="152">
        <v>1</v>
      </c>
      <c r="E60" s="152"/>
      <c r="F60" s="152">
        <v>1</v>
      </c>
    </row>
    <row r="61" spans="1:6">
      <c r="A61" s="151"/>
      <c r="B61" s="151" t="s">
        <v>481</v>
      </c>
      <c r="C61" s="151" t="s">
        <v>447</v>
      </c>
      <c r="D61" s="152">
        <v>1</v>
      </c>
      <c r="E61" s="152"/>
      <c r="F61" s="152">
        <v>1</v>
      </c>
    </row>
    <row r="62" spans="1:6">
      <c r="A62" s="151" t="s">
        <v>482</v>
      </c>
      <c r="B62" s="151"/>
      <c r="C62" s="151"/>
      <c r="D62" s="152">
        <v>4</v>
      </c>
      <c r="E62" s="152"/>
      <c r="F62" s="152">
        <v>4</v>
      </c>
    </row>
    <row r="63" spans="1:6">
      <c r="A63" s="151" t="s">
        <v>444</v>
      </c>
      <c r="B63" s="151"/>
      <c r="C63" s="151"/>
      <c r="D63" s="152">
        <v>42</v>
      </c>
      <c r="E63" s="152">
        <v>2</v>
      </c>
      <c r="F63" s="152">
        <v>44</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4">
    <pageSetUpPr fitToPage="1"/>
  </sheetPr>
  <dimension ref="A1:AF329"/>
  <sheetViews>
    <sheetView rightToLeft="1" topLeftCell="X3" zoomScale="145" zoomScaleNormal="145" workbookViewId="0">
      <selection activeCell="V9" sqref="V9"/>
    </sheetView>
  </sheetViews>
  <sheetFormatPr defaultRowHeight="14.25"/>
  <cols>
    <col min="1" max="2" width="11" customWidth="1"/>
    <col min="8" max="8" width="9.625" customWidth="1"/>
    <col min="18" max="18" width="38.5" bestFit="1" customWidth="1"/>
    <col min="19" max="19" width="12.625" customWidth="1"/>
    <col min="20" max="20" width="18.25" customWidth="1"/>
    <col min="22" max="22" width="15.875" bestFit="1" customWidth="1"/>
    <col min="28" max="28" width="9.25" customWidth="1"/>
  </cols>
  <sheetData>
    <row r="1" spans="1:32">
      <c r="AD1">
        <f ca="1">MAX(טבלה9[מיון])</f>
        <v>7</v>
      </c>
    </row>
    <row r="2" spans="1:32" s="1" customFormat="1" ht="28.5">
      <c r="B2" t="s">
        <v>483</v>
      </c>
      <c r="D2" s="6" t="s">
        <v>484</v>
      </c>
      <c r="F2" s="6" t="s">
        <v>485</v>
      </c>
      <c r="H2" s="33" t="s">
        <v>486</v>
      </c>
      <c r="J2" s="1" t="s">
        <v>487</v>
      </c>
      <c r="L2" s="1" t="s">
        <v>488</v>
      </c>
      <c r="N2" s="1" t="s">
        <v>489</v>
      </c>
      <c r="P2" s="1" t="s">
        <v>490</v>
      </c>
      <c r="R2" s="1" t="s">
        <v>491</v>
      </c>
      <c r="T2" s="1" t="s">
        <v>492</v>
      </c>
      <c r="V2" s="1" t="s">
        <v>493</v>
      </c>
      <c r="X2" s="1" t="s">
        <v>39</v>
      </c>
      <c r="Z2" s="1" t="s">
        <v>494</v>
      </c>
      <c r="AB2" s="1" t="s">
        <v>495</v>
      </c>
      <c r="AD2" s="65" t="s">
        <v>49</v>
      </c>
      <c r="AF2" s="1" t="s">
        <v>496</v>
      </c>
    </row>
    <row r="3" spans="1:32">
      <c r="B3" t="s">
        <v>497</v>
      </c>
      <c r="D3" s="4" t="s">
        <v>128</v>
      </c>
      <c r="F3" s="4" t="s">
        <v>498</v>
      </c>
      <c r="H3" s="4" t="s">
        <v>135</v>
      </c>
      <c r="J3" s="32" t="s">
        <v>499</v>
      </c>
      <c r="L3" t="s">
        <v>131</v>
      </c>
      <c r="N3" t="s">
        <v>150</v>
      </c>
      <c r="O3">
        <v>0</v>
      </c>
      <c r="P3" s="32" t="s">
        <v>500</v>
      </c>
      <c r="R3" t="s">
        <v>501</v>
      </c>
      <c r="T3" t="s">
        <v>134</v>
      </c>
      <c r="U3">
        <v>0</v>
      </c>
      <c r="V3" t="s">
        <v>502</v>
      </c>
      <c r="W3">
        <v>0</v>
      </c>
      <c r="X3" t="s">
        <v>503</v>
      </c>
      <c r="Z3" t="s">
        <v>503</v>
      </c>
      <c r="AB3" t="s">
        <v>504</v>
      </c>
      <c r="AD3" s="66" t="str">
        <f ca="1">IF($AD$1=0,"",IF(ROWS($AD$2:$AD2)&gt;$AD$1,"",INDEX(טבלה9[[#All],[שם היחידה]],MATCH(ROWS($AD$2:$AD2),טבלה9[[#All],[מיון]],0))))</f>
        <v>דוברות</v>
      </c>
      <c r="AF3" t="s">
        <v>505</v>
      </c>
    </row>
    <row r="4" spans="1:32">
      <c r="B4" t="s">
        <v>506</v>
      </c>
      <c r="D4" s="5" t="s">
        <v>130</v>
      </c>
      <c r="F4" s="5" t="s">
        <v>507</v>
      </c>
      <c r="H4" s="5" t="s">
        <v>508</v>
      </c>
      <c r="J4" s="32" t="s">
        <v>509</v>
      </c>
      <c r="L4" t="s">
        <v>142</v>
      </c>
      <c r="N4" t="s">
        <v>166</v>
      </c>
      <c r="O4">
        <v>1</v>
      </c>
      <c r="P4" s="32" t="s">
        <v>510</v>
      </c>
      <c r="R4" t="s">
        <v>511</v>
      </c>
      <c r="T4" t="s">
        <v>512</v>
      </c>
      <c r="U4">
        <v>1</v>
      </c>
      <c r="V4" t="s">
        <v>513</v>
      </c>
      <c r="W4">
        <v>0.2</v>
      </c>
      <c r="X4" t="s">
        <v>514</v>
      </c>
      <c r="Z4" t="s">
        <v>514</v>
      </c>
      <c r="AB4" t="s">
        <v>515</v>
      </c>
      <c r="AD4" s="66" t="str">
        <f ca="1">IF($AD$1=0,"",IF(ROWS($AD$2:$AD3)&gt;$AD$1,"",INDEX(טבלה9[[#All],[שם היחידה]],MATCH(ROWS($AD$2:$AD3),טבלה9[[#All],[מיון]],0))))</f>
        <v>מדע וקהילה</v>
      </c>
      <c r="AF4" t="s">
        <v>516</v>
      </c>
    </row>
    <row r="5" spans="1:32">
      <c r="B5" t="s">
        <v>517</v>
      </c>
      <c r="H5" t="s">
        <v>518</v>
      </c>
      <c r="J5" s="32" t="s">
        <v>142</v>
      </c>
      <c r="L5" t="s">
        <v>509</v>
      </c>
      <c r="N5" t="s">
        <v>210</v>
      </c>
      <c r="O5">
        <v>2</v>
      </c>
      <c r="P5" s="32" t="s">
        <v>519</v>
      </c>
      <c r="R5" t="s">
        <v>520</v>
      </c>
      <c r="T5" t="s">
        <v>521</v>
      </c>
      <c r="U5">
        <v>2</v>
      </c>
      <c r="V5" t="s">
        <v>522</v>
      </c>
      <c r="W5">
        <v>0.5</v>
      </c>
      <c r="X5" t="s">
        <v>59</v>
      </c>
      <c r="Z5" t="s">
        <v>59</v>
      </c>
      <c r="AB5" t="s">
        <v>523</v>
      </c>
      <c r="AD5" s="66" t="str">
        <f ca="1">IF($AD$1=0,"",IF(ROWS($AD$2:$AD4)&gt;$AD$1,"",INDEX(טבלה9[[#All],[שם היחידה]],MATCH(ROWS($AD$2:$AD4),טבלה9[[#All],[מיון]],0))))</f>
        <v>מדען ראשי</v>
      </c>
      <c r="AF5" t="s">
        <v>250</v>
      </c>
    </row>
    <row r="6" spans="1:32">
      <c r="B6" t="s">
        <v>524</v>
      </c>
      <c r="H6" t="s">
        <v>525</v>
      </c>
      <c r="J6" s="32" t="s">
        <v>131</v>
      </c>
      <c r="P6" s="32" t="s">
        <v>526</v>
      </c>
      <c r="R6" t="s">
        <v>527</v>
      </c>
      <c r="T6" t="s">
        <v>207</v>
      </c>
      <c r="U6">
        <v>3</v>
      </c>
      <c r="V6" t="s">
        <v>528</v>
      </c>
      <c r="W6">
        <v>0.85</v>
      </c>
      <c r="X6" t="s">
        <v>43</v>
      </c>
      <c r="Z6" t="s">
        <v>43</v>
      </c>
      <c r="AB6" t="s">
        <v>149</v>
      </c>
      <c r="AD6" s="66" t="str">
        <f ca="1">IF($AD$1=0,"",IF(ROWS($AD$2:$AD5)&gt;$AD$1,"",INDEX(טבלה9[[#All],[שם היחידה]],MATCH(ROWS($AD$2:$AD5),טבלה9[[#All],[מיון]],0))))</f>
        <v xml:space="preserve">מועצה הלאומית למחקר ולפיתוח </v>
      </c>
      <c r="AF6" t="s">
        <v>529</v>
      </c>
    </row>
    <row r="7" spans="1:32">
      <c r="H7" t="s">
        <v>530</v>
      </c>
      <c r="J7" s="32" t="s">
        <v>147</v>
      </c>
      <c r="P7" s="32" t="s">
        <v>137</v>
      </c>
      <c r="R7" t="s">
        <v>149</v>
      </c>
      <c r="V7" t="s">
        <v>151</v>
      </c>
      <c r="W7">
        <v>1</v>
      </c>
      <c r="X7" t="s">
        <v>531</v>
      </c>
      <c r="Z7" t="s">
        <v>531</v>
      </c>
      <c r="AD7" s="66" t="str">
        <f ca="1">IF($AD$1=0,"",IF(ROWS($AD$2:$AD6)&gt;$AD$1,"",INDEX(טבלה9[[#All],[שם היחידה]],MATCH(ROWS($AD$2:$AD6),טבלה9[[#All],[מיון]],0))))</f>
        <v>מטה משותף למשרד המדע ומשרד התרבות והספורט</v>
      </c>
      <c r="AF7" t="s">
        <v>532</v>
      </c>
    </row>
    <row r="8" spans="1:32">
      <c r="H8" t="s">
        <v>209</v>
      </c>
      <c r="P8" s="32" t="s">
        <v>249</v>
      </c>
      <c r="V8" t="s">
        <v>533</v>
      </c>
      <c r="X8" t="s">
        <v>534</v>
      </c>
      <c r="Z8" t="s">
        <v>534</v>
      </c>
      <c r="AD8" s="66" t="str">
        <f ca="1">IF($AD$1=0,"",IF(ROWS($AD$2:$AD7)&gt;$AD$1,"",INDEX(טבלה9[[#All],[שם היחידה]],MATCH(ROWS($AD$2:$AD7),טבלה9[[#All],[מיון]],0))))</f>
        <v>קשרי חוץ</v>
      </c>
    </row>
    <row r="9" spans="1:32">
      <c r="H9" t="s">
        <v>535</v>
      </c>
      <c r="X9" t="s">
        <v>536</v>
      </c>
      <c r="Z9" t="s">
        <v>536</v>
      </c>
      <c r="AD9" s="66" t="str">
        <f ca="1">IF($AD$1=0,"",IF(ROWS($AD$2:$AD8)&gt;$AD$1,"",INDEX(טבלה9[[#All],[שם היחידה]],MATCH(ROWS($AD$2:$AD8),טבלה9[[#All],[מיון]],0))))</f>
        <v>תיאום תכנון ובקרה</v>
      </c>
    </row>
    <row r="10" spans="1:32">
      <c r="H10" t="s">
        <v>537</v>
      </c>
      <c r="X10" t="s">
        <v>538</v>
      </c>
      <c r="Z10" t="s">
        <v>538</v>
      </c>
      <c r="AD10" s="66" t="str">
        <f ca="1">IF($AD$1=0,"",IF(ROWS($AD$2:$AD9)&gt;$AD$1,"",INDEX(טבלה9[[#All],[שם היחידה]],MATCH(ROWS($AD$2:$AD9),טבלה9[[#All],[מיון]],0))))</f>
        <v/>
      </c>
    </row>
    <row r="11" spans="1:32">
      <c r="H11" t="s">
        <v>539</v>
      </c>
      <c r="X11" t="s">
        <v>540</v>
      </c>
      <c r="AD11" s="66" t="str">
        <f ca="1">IF($AD$1=0,"",IF(ROWS($AD$2:$AD10)&gt;$AD$1,"",INDEX(טבלה9[[#All],[שם היחידה]],MATCH(ROWS($AD$2:$AD10),טבלה9[[#All],[מיון]],0))))</f>
        <v/>
      </c>
    </row>
    <row r="12" spans="1:32">
      <c r="H12" t="s">
        <v>541</v>
      </c>
      <c r="X12" t="s">
        <v>542</v>
      </c>
      <c r="AD12" s="66" t="str">
        <f ca="1">IF($AD$1=0,"",IF(ROWS($AD$2:$AD11)&gt;$AD$1,"",INDEX(טבלה9[[#All],[שם היחידה]],MATCH(ROWS($AD$2:$AD11),טבלה9[[#All],[מיון]],0))))</f>
        <v/>
      </c>
    </row>
    <row r="13" spans="1:32">
      <c r="H13" t="s">
        <v>149</v>
      </c>
      <c r="X13" t="s">
        <v>543</v>
      </c>
      <c r="AD13" s="66" t="str">
        <f ca="1">IF($AD$1=0,"",IF(ROWS($AD$2:$AD12)&gt;$AD$1,"",INDEX(טבלה9[[#All],[שם היחידה]],MATCH(ROWS($AD$2:$AD12),טבלה9[[#All],[מיון]],0))))</f>
        <v/>
      </c>
    </row>
    <row r="14" spans="1:32">
      <c r="X14" t="s">
        <v>544</v>
      </c>
      <c r="AD14" s="66" t="str">
        <f ca="1">IF($AD$1=0,"",IF(ROWS($AD$2:$AD13)&gt;$AD$1,"",INDEX(טבלה9[[#All],[שם היחידה]],MATCH(ROWS($AD$2:$AD13),טבלה9[[#All],[מיון]],0))))</f>
        <v/>
      </c>
    </row>
    <row r="15" spans="1:32">
      <c r="A15" s="3"/>
      <c r="B15" s="3"/>
      <c r="X15" t="s">
        <v>545</v>
      </c>
      <c r="AD15" s="66" t="str">
        <f ca="1">IF($AD$1=0,"",IF(ROWS($AD$2:$AD14)&gt;$AD$1,"",INDEX(טבלה9[[#All],[שם היחידה]],MATCH(ROWS($AD$2:$AD14),טבלה9[[#All],[מיון]],0))))</f>
        <v/>
      </c>
    </row>
    <row r="16" spans="1:32">
      <c r="X16" t="s">
        <v>546</v>
      </c>
      <c r="AD16" s="66" t="str">
        <f ca="1">IF($AD$1=0,"",IF(ROWS($AD$2:$AD15)&gt;$AD$1,"",INDEX(טבלה9[[#All],[שם היחידה]],MATCH(ROWS($AD$2:$AD15),טבלה9[[#All],[מיון]],0))))</f>
        <v/>
      </c>
    </row>
    <row r="17" spans="1:30">
      <c r="X17" t="s">
        <v>547</v>
      </c>
      <c r="AD17" s="66" t="str">
        <f ca="1">IF($AD$1=0,"",IF(ROWS($AD$2:$AD16)&gt;$AD$1,"",INDEX(טבלה9[[#All],[שם היחידה]],MATCH(ROWS($AD$2:$AD16),טבלה9[[#All],[מיון]],0))))</f>
        <v/>
      </c>
    </row>
    <row r="18" spans="1:30">
      <c r="X18" t="s">
        <v>548</v>
      </c>
      <c r="AD18" s="66" t="str">
        <f ca="1">IF($AD$1=0,"",IF(ROWS($AD$2:$AD17)&gt;$AD$1,"",INDEX(טבלה9[[#All],[שם היחידה]],MATCH(ROWS($AD$2:$AD17),טבלה9[[#All],[מיון]],0))))</f>
        <v/>
      </c>
    </row>
    <row r="19" spans="1:30">
      <c r="X19" t="s">
        <v>549</v>
      </c>
      <c r="AD19" s="66" t="str">
        <f ca="1">IF($AD$1=0,"",IF(ROWS($AD$2:$AD18)&gt;$AD$1,"",INDEX(טבלה9[[#All],[שם היחידה]],MATCH(ROWS($AD$2:$AD18),טבלה9[[#All],[מיון]],0))))</f>
        <v/>
      </c>
    </row>
    <row r="20" spans="1:30" ht="15">
      <c r="A20" s="7"/>
      <c r="B20" s="7"/>
      <c r="X20" t="s">
        <v>550</v>
      </c>
      <c r="AD20" s="66" t="str">
        <f ca="1">IF($AD$1=0,"",IF(ROWS($AD$2:$AD19)&gt;$AD$1,"",INDEX(טבלה9[[#All],[שם היחידה]],MATCH(ROWS($AD$2:$AD19),טבלה9[[#All],[מיון]],0))))</f>
        <v/>
      </c>
    </row>
    <row r="21" spans="1:30">
      <c r="A21" s="8"/>
      <c r="B21" s="8"/>
      <c r="X21" t="s">
        <v>551</v>
      </c>
      <c r="AD21" s="66" t="str">
        <f ca="1">IF($AD$1=0,"",IF(ROWS($AD$2:$AD20)&gt;$AD$1,"",INDEX(טבלה9[[#All],[שם היחידה]],MATCH(ROWS($AD$2:$AD20),טבלה9[[#All],[מיון]],0))))</f>
        <v/>
      </c>
    </row>
    <row r="22" spans="1:30">
      <c r="A22" s="8"/>
      <c r="B22" s="8"/>
      <c r="X22" t="s">
        <v>552</v>
      </c>
      <c r="AD22" s="66" t="str">
        <f ca="1">IF($AD$1=0,"",IF(ROWS($AD$2:$AD21)&gt;$AD$1,"",INDEX(טבלה9[[#All],[שם היחידה]],MATCH(ROWS($AD$2:$AD21),טבלה9[[#All],[מיון]],0))))</f>
        <v/>
      </c>
    </row>
    <row r="23" spans="1:30">
      <c r="A23" s="8"/>
      <c r="B23" s="8"/>
      <c r="X23" t="s">
        <v>553</v>
      </c>
      <c r="AD23" s="66" t="str">
        <f ca="1">IF($AD$1=0,"",IF(ROWS($AD$2:$AD22)&gt;$AD$1,"",INDEX(טבלה9[[#All],[שם היחידה]],MATCH(ROWS($AD$2:$AD22),טבלה9[[#All],[מיון]],0))))</f>
        <v/>
      </c>
    </row>
    <row r="24" spans="1:30">
      <c r="A24" s="8"/>
      <c r="B24" s="8"/>
      <c r="X24" t="s">
        <v>554</v>
      </c>
      <c r="AD24" s="66" t="str">
        <f ca="1">IF($AD$1=0,"",IF(ROWS($AD$2:$AD23)&gt;$AD$1,"",INDEX(טבלה9[[#All],[שם היחידה]],MATCH(ROWS($AD$2:$AD23),טבלה9[[#All],[מיון]],0))))</f>
        <v/>
      </c>
    </row>
    <row r="25" spans="1:30">
      <c r="A25" s="8"/>
      <c r="B25" s="8"/>
      <c r="X25" t="s">
        <v>555</v>
      </c>
      <c r="AD25" s="66" t="str">
        <f ca="1">IF($AD$1=0,"",IF(ROWS($AD$2:$AD24)&gt;$AD$1,"",INDEX(טבלה9[[#All],[שם היחידה]],MATCH(ROWS($AD$2:$AD24),טבלה9[[#All],[מיון]],0))))</f>
        <v/>
      </c>
    </row>
    <row r="26" spans="1:30">
      <c r="X26" t="s">
        <v>556</v>
      </c>
      <c r="AD26" s="66" t="str">
        <f ca="1">IF($AD$1=0,"",IF(ROWS($AD$2:$AD25)&gt;$AD$1,"",INDEX(טבלה9[[#All],[שם היחידה]],MATCH(ROWS($AD$2:$AD25),טבלה9[[#All],[מיון]],0))))</f>
        <v/>
      </c>
    </row>
    <row r="27" spans="1:30">
      <c r="AD27" s="66" t="str">
        <f ca="1">IF($AD$1=0,"",IF(ROWS($AD$2:$AD26)&gt;$AD$1,"",INDEX(טבלה9[[#All],[שם היחידה]],MATCH(ROWS($AD$2:$AD26),טבלה9[[#All],[מיון]],0))))</f>
        <v/>
      </c>
    </row>
    <row r="28" spans="1:30">
      <c r="AD28" s="66" t="str">
        <f ca="1">IF($AD$1=0,"",IF(ROWS($AD$2:$AD27)&gt;$AD$1,"",INDEX(טבלה9[[#All],[שם היחידה]],MATCH(ROWS($AD$2:$AD27),טבלה9[[#All],[מיון]],0))))</f>
        <v/>
      </c>
    </row>
    <row r="29" spans="1:30">
      <c r="AD29" s="66" t="str">
        <f ca="1">IF($AD$1=0,"",IF(ROWS($AD$2:$AD28)&gt;$AD$1,"",INDEX(טבלה9[[#All],[שם היחידה]],MATCH(ROWS($AD$2:$AD28),טבלה9[[#All],[מיון]],0))))</f>
        <v/>
      </c>
    </row>
    <row r="30" spans="1:30">
      <c r="AD30" s="66" t="str">
        <f ca="1">IF($AD$1=0,"",IF(ROWS($AD$2:$AD29)&gt;$AD$1,"",INDEX(טבלה9[[#All],[שם היחידה]],MATCH(ROWS($AD$2:$AD29),טבלה9[[#All],[מיון]],0))))</f>
        <v/>
      </c>
    </row>
    <row r="31" spans="1:30">
      <c r="AD31" s="66" t="str">
        <f ca="1">IF($AD$1=0,"",IF(ROWS($AD$2:$AD30)&gt;$AD$1,"",INDEX(טבלה9[[#All],[שם היחידה]],MATCH(ROWS($AD$2:$AD30),טבלה9[[#All],[מיון]],0))))</f>
        <v/>
      </c>
    </row>
    <row r="32" spans="1:30">
      <c r="AD32" s="66" t="str">
        <f ca="1">IF($AD$1=0,"",IF(ROWS($AD$2:$AD31)&gt;$AD$1,"",INDEX(טבלה9[[#All],[שם היחידה]],MATCH(ROWS($AD$2:$AD31),טבלה9[[#All],[מיון]],0))))</f>
        <v/>
      </c>
    </row>
    <row r="33" spans="30:30">
      <c r="AD33" s="66" t="str">
        <f ca="1">IF($AD$1=0,"",IF(ROWS($AD$2:$AD32)&gt;$AD$1,"",INDEX(טבלה9[[#All],[שם היחידה]],MATCH(ROWS($AD$2:$AD32),טבלה9[[#All],[מיון]],0))))</f>
        <v/>
      </c>
    </row>
    <row r="34" spans="30:30">
      <c r="AD34" s="66" t="str">
        <f ca="1">IF($AD$1=0,"",IF(ROWS($AD$2:$AD33)&gt;$AD$1,"",INDEX(טבלה9[[#All],[שם היחידה]],MATCH(ROWS($AD$2:$AD33),טבלה9[[#All],[מיון]],0))))</f>
        <v/>
      </c>
    </row>
    <row r="35" spans="30:30">
      <c r="AD35" s="66" t="str">
        <f ca="1">IF($AD$1=0,"",IF(ROWS($AD$2:$AD34)&gt;$AD$1,"",INDEX(טבלה9[[#All],[שם היחידה]],MATCH(ROWS($AD$2:$AD34),טבלה9[[#All],[מיון]],0))))</f>
        <v/>
      </c>
    </row>
    <row r="36" spans="30:30">
      <c r="AD36" s="66" t="str">
        <f ca="1">IF($AD$1=0,"",IF(ROWS($AD$2:$AD35)&gt;$AD$1,"",INDEX(טבלה9[[#All],[שם היחידה]],MATCH(ROWS($AD$2:$AD35),טבלה9[[#All],[מיון]],0))))</f>
        <v/>
      </c>
    </row>
    <row r="37" spans="30:30">
      <c r="AD37" s="66" t="str">
        <f ca="1">IF($AD$1=0,"",IF(ROWS($AD$2:$AD36)&gt;$AD$1,"",INDEX(טבלה9[[#All],[שם היחידה]],MATCH(ROWS($AD$2:$AD36),טבלה9[[#All],[מיון]],0))))</f>
        <v/>
      </c>
    </row>
    <row r="38" spans="30:30">
      <c r="AD38" s="66" t="str">
        <f ca="1">IF($AD$1=0,"",IF(ROWS($AD$2:$AD37)&gt;$AD$1,"",INDEX(טבלה9[[#All],[שם היחידה]],MATCH(ROWS($AD$2:$AD37),טבלה9[[#All],[מיון]],0))))</f>
        <v/>
      </c>
    </row>
    <row r="39" spans="30:30">
      <c r="AD39" s="66" t="str">
        <f ca="1">IF($AD$1=0,"",IF(ROWS($AD$2:$AD38)&gt;$AD$1,"",INDEX(טבלה9[[#All],[שם היחידה]],MATCH(ROWS($AD$2:$AD38),טבלה9[[#All],[מיון]],0))))</f>
        <v/>
      </c>
    </row>
    <row r="40" spans="30:30">
      <c r="AD40" s="66" t="str">
        <f ca="1">IF($AD$1=0,"",IF(ROWS($AD$2:$AD39)&gt;$AD$1,"",INDEX(טבלה9[[#All],[שם היחידה]],MATCH(ROWS($AD$2:$AD39),טבלה9[[#All],[מיון]],0))))</f>
        <v/>
      </c>
    </row>
    <row r="41" spans="30:30">
      <c r="AD41" s="66" t="str">
        <f ca="1">IF($AD$1=0,"",IF(ROWS($AD$2:$AD40)&gt;$AD$1,"",INDEX(טבלה9[[#All],[שם היחידה]],MATCH(ROWS($AD$2:$AD40),טבלה9[[#All],[מיון]],0))))</f>
        <v/>
      </c>
    </row>
    <row r="42" spans="30:30">
      <c r="AD42" s="66" t="str">
        <f ca="1">IF($AD$1=0,"",IF(ROWS($AD$2:$AD41)&gt;$AD$1,"",INDEX(טבלה9[[#All],[שם היחידה]],MATCH(ROWS($AD$2:$AD41),טבלה9[[#All],[מיון]],0))))</f>
        <v/>
      </c>
    </row>
    <row r="43" spans="30:30">
      <c r="AD43" s="66" t="str">
        <f ca="1">IF($AD$1=0,"",IF(ROWS($AD$2:$AD42)&gt;$AD$1,"",INDEX(טבלה9[[#All],[שם היחידה]],MATCH(ROWS($AD$2:$AD42),טבלה9[[#All],[מיון]],0))))</f>
        <v/>
      </c>
    </row>
    <row r="44" spans="30:30">
      <c r="AD44" s="66" t="str">
        <f ca="1">IF($AD$1=0,"",IF(ROWS($AD$2:$AD43)&gt;$AD$1,"",INDEX(טבלה9[[#All],[שם היחידה]],MATCH(ROWS($AD$2:$AD43),טבלה9[[#All],[מיון]],0))))</f>
        <v/>
      </c>
    </row>
    <row r="45" spans="30:30">
      <c r="AD45" s="66" t="str">
        <f ca="1">IF($AD$1=0,"",IF(ROWS($AD$2:$AD44)&gt;$AD$1,"",INDEX(טבלה9[[#All],[שם היחידה]],MATCH(ROWS($AD$2:$AD44),טבלה9[[#All],[מיון]],0))))</f>
        <v/>
      </c>
    </row>
    <row r="46" spans="30:30">
      <c r="AD46" s="66" t="str">
        <f ca="1">IF($AD$1=0,"",IF(ROWS($AD$2:$AD45)&gt;$AD$1,"",INDEX(טבלה9[[#All],[שם היחידה]],MATCH(ROWS($AD$2:$AD45),טבלה9[[#All],[מיון]],0))))</f>
        <v/>
      </c>
    </row>
    <row r="47" spans="30:30">
      <c r="AD47" s="66" t="str">
        <f ca="1">IF($AD$1=0,"",IF(ROWS($AD$2:$AD46)&gt;$AD$1,"",INDEX(טבלה9[[#All],[שם היחידה]],MATCH(ROWS($AD$2:$AD46),טבלה9[[#All],[מיון]],0))))</f>
        <v/>
      </c>
    </row>
    <row r="48" spans="30:30">
      <c r="AD48" s="66" t="str">
        <f ca="1">IF($AD$1=0,"",IF(ROWS($AD$2:$AD47)&gt;$AD$1,"",INDEX(טבלה9[[#All],[שם היחידה]],MATCH(ROWS($AD$2:$AD47),טבלה9[[#All],[מיון]],0))))</f>
        <v/>
      </c>
    </row>
    <row r="49" spans="30:30">
      <c r="AD49" s="66" t="str">
        <f ca="1">IF($AD$1=0,"",IF(ROWS($AD$2:$AD48)&gt;$AD$1,"",INDEX(טבלה9[[#All],[שם היחידה]],MATCH(ROWS($AD$2:$AD48),טבלה9[[#All],[מיון]],0))))</f>
        <v/>
      </c>
    </row>
    <row r="50" spans="30:30">
      <c r="AD50" s="66" t="str">
        <f ca="1">IF($AD$1=0,"",IF(ROWS($AD$2:$AD49)&gt;$AD$1,"",INDEX(טבלה9[[#All],[שם היחידה]],MATCH(ROWS($AD$2:$AD49),טבלה9[[#All],[מיון]],0))))</f>
        <v/>
      </c>
    </row>
    <row r="51" spans="30:30">
      <c r="AD51" s="66" t="str">
        <f ca="1">IF($AD$1=0,"",IF(ROWS($AD$2:$AD50)&gt;$AD$1,"",INDEX(טבלה9[[#All],[שם היחידה]],MATCH(ROWS($AD$2:$AD50),טבלה9[[#All],[מיון]],0))))</f>
        <v/>
      </c>
    </row>
    <row r="52" spans="30:30">
      <c r="AD52" s="66" t="str">
        <f ca="1">IF($AD$1=0,"",IF(ROWS($AD$2:$AD51)&gt;$AD$1,"",INDEX(טבלה9[[#All],[שם היחידה]],MATCH(ROWS($AD$2:$AD51),טבלה9[[#All],[מיון]],0))))</f>
        <v/>
      </c>
    </row>
    <row r="53" spans="30:30">
      <c r="AD53" s="66" t="str">
        <f ca="1">IF($AD$1=0,"",IF(ROWS($AD$2:$AD52)&gt;$AD$1,"",INDEX(טבלה9[[#All],[שם היחידה]],MATCH(ROWS($AD$2:$AD52),טבלה9[[#All],[מיון]],0))))</f>
        <v/>
      </c>
    </row>
    <row r="54" spans="30:30">
      <c r="AD54" s="66" t="str">
        <f ca="1">IF($AD$1=0,"",IF(ROWS($AD$2:$AD53)&gt;$AD$1,"",INDEX(טבלה9[[#All],[שם היחידה]],MATCH(ROWS($AD$2:$AD53),טבלה9[[#All],[מיון]],0))))</f>
        <v/>
      </c>
    </row>
    <row r="55" spans="30:30">
      <c r="AD55" s="66" t="str">
        <f ca="1">IF($AD$1=0,"",IF(ROWS($AD$2:$AD54)&gt;$AD$1,"",INDEX(טבלה9[[#All],[שם היחידה]],MATCH(ROWS($AD$2:$AD54),טבלה9[[#All],[מיון]],0))))</f>
        <v/>
      </c>
    </row>
    <row r="56" spans="30:30">
      <c r="AD56" s="66" t="str">
        <f ca="1">IF($AD$1=0,"",IF(ROWS($AD$2:$AD55)&gt;$AD$1,"",INDEX(טבלה9[[#All],[שם היחידה]],MATCH(ROWS($AD$2:$AD55),טבלה9[[#All],[מיון]],0))))</f>
        <v/>
      </c>
    </row>
    <row r="57" spans="30:30">
      <c r="AD57" s="66" t="str">
        <f ca="1">IF($AD$1=0,"",IF(ROWS($AD$2:$AD56)&gt;$AD$1,"",INDEX(טבלה9[[#All],[שם היחידה]],MATCH(ROWS($AD$2:$AD56),טבלה9[[#All],[מיון]],0))))</f>
        <v/>
      </c>
    </row>
    <row r="58" spans="30:30">
      <c r="AD58" s="66" t="str">
        <f ca="1">IF($AD$1=0,"",IF(ROWS($AD$2:$AD57)&gt;$AD$1,"",INDEX(טבלה9[[#All],[שם היחידה]],MATCH(ROWS($AD$2:$AD57),טבלה9[[#All],[מיון]],0))))</f>
        <v/>
      </c>
    </row>
    <row r="59" spans="30:30">
      <c r="AD59" s="66" t="str">
        <f ca="1">IF($AD$1=0,"",IF(ROWS($AD$2:$AD58)&gt;$AD$1,"",INDEX(טבלה9[[#All],[שם היחידה]],MATCH(ROWS($AD$2:$AD58),טבלה9[[#All],[מיון]],0))))</f>
        <v/>
      </c>
    </row>
    <row r="60" spans="30:30">
      <c r="AD60" s="66" t="str">
        <f ca="1">IF($AD$1=0,"",IF(ROWS($AD$2:$AD59)&gt;$AD$1,"",INDEX(טבלה9[[#All],[שם היחידה]],MATCH(ROWS($AD$2:$AD59),טבלה9[[#All],[מיון]],0))))</f>
        <v/>
      </c>
    </row>
    <row r="61" spans="30:30">
      <c r="AD61" s="66" t="str">
        <f ca="1">IF($AD$1=0,"",IF(ROWS($AD$2:$AD60)&gt;$AD$1,"",INDEX(טבלה9[[#All],[שם היחידה]],MATCH(ROWS($AD$2:$AD60),טבלה9[[#All],[מיון]],0))))</f>
        <v/>
      </c>
    </row>
    <row r="62" spans="30:30">
      <c r="AD62" s="66" t="str">
        <f ca="1">IF($AD$1=0,"",IF(ROWS($AD$2:$AD61)&gt;$AD$1,"",INDEX(טבלה9[[#All],[שם היחידה]],MATCH(ROWS($AD$2:$AD61),טבלה9[[#All],[מיון]],0))))</f>
        <v/>
      </c>
    </row>
    <row r="63" spans="30:30">
      <c r="AD63" s="66" t="str">
        <f ca="1">IF($AD$1=0,"",IF(ROWS($AD$2:$AD62)&gt;$AD$1,"",INDEX(טבלה9[[#All],[שם היחידה]],MATCH(ROWS($AD$2:$AD62),טבלה9[[#All],[מיון]],0))))</f>
        <v/>
      </c>
    </row>
    <row r="64" spans="30:30">
      <c r="AD64" s="66" t="str">
        <f ca="1">IF($AD$1=0,"",IF(ROWS($AD$2:$AD63)&gt;$AD$1,"",INDEX(טבלה9[[#All],[שם היחידה]],MATCH(ROWS($AD$2:$AD63),טבלה9[[#All],[מיון]],0))))</f>
        <v/>
      </c>
    </row>
    <row r="65" spans="30:30">
      <c r="AD65" s="66" t="str">
        <f ca="1">IF($AD$1=0,"",IF(ROWS($AD$2:$AD64)&gt;$AD$1,"",INDEX(טבלה9[[#All],[שם היחידה]],MATCH(ROWS($AD$2:$AD64),טבלה9[[#All],[מיון]],0))))</f>
        <v/>
      </c>
    </row>
    <row r="66" spans="30:30">
      <c r="AD66" s="66" t="str">
        <f ca="1">IF($AD$1=0,"",IF(ROWS($AD$2:$AD65)&gt;$AD$1,"",INDEX(טבלה9[[#All],[שם היחידה]],MATCH(ROWS($AD$2:$AD65),טבלה9[[#All],[מיון]],0))))</f>
        <v/>
      </c>
    </row>
    <row r="67" spans="30:30">
      <c r="AD67" s="66" t="str">
        <f ca="1">IF($AD$1=0,"",IF(ROWS($AD$2:$AD66)&gt;$AD$1,"",INDEX(טבלה9[[#All],[שם היחידה]],MATCH(ROWS($AD$2:$AD66),טבלה9[[#All],[מיון]],0))))</f>
        <v/>
      </c>
    </row>
    <row r="68" spans="30:30">
      <c r="AD68" s="66" t="str">
        <f ca="1">IF($AD$1=0,"",IF(ROWS($AD$2:$AD67)&gt;$AD$1,"",INDEX(טבלה9[[#All],[שם היחידה]],MATCH(ROWS($AD$2:$AD67),טבלה9[[#All],[מיון]],0))))</f>
        <v/>
      </c>
    </row>
    <row r="69" spans="30:30">
      <c r="AD69" s="66" t="str">
        <f ca="1">IF($AD$1=0,"",IF(ROWS($AD$2:$AD68)&gt;$AD$1,"",INDEX(טבלה9[[#All],[שם היחידה]],MATCH(ROWS($AD$2:$AD68),טבלה9[[#All],[מיון]],0))))</f>
        <v/>
      </c>
    </row>
    <row r="70" spans="30:30">
      <c r="AD70" s="66" t="str">
        <f ca="1">IF($AD$1=0,"",IF(ROWS($AD$2:$AD69)&gt;$AD$1,"",INDEX(טבלה9[[#All],[שם היחידה]],MATCH(ROWS($AD$2:$AD69),טבלה9[[#All],[מיון]],0))))</f>
        <v/>
      </c>
    </row>
    <row r="71" spans="30:30">
      <c r="AD71" s="66" t="str">
        <f ca="1">IF($AD$1=0,"",IF(ROWS($AD$2:$AD70)&gt;$AD$1,"",INDEX(טבלה9[[#All],[שם היחידה]],MATCH(ROWS($AD$2:$AD70),טבלה9[[#All],[מיון]],0))))</f>
        <v/>
      </c>
    </row>
    <row r="72" spans="30:30">
      <c r="AD72" s="66" t="str">
        <f ca="1">IF($AD$1=0,"",IF(ROWS($AD$2:$AD71)&gt;$AD$1,"",INDEX(טבלה9[[#All],[שם היחידה]],MATCH(ROWS($AD$2:$AD71),טבלה9[[#All],[מיון]],0))))</f>
        <v/>
      </c>
    </row>
    <row r="73" spans="30:30">
      <c r="AD73" s="66" t="str">
        <f ca="1">IF($AD$1=0,"",IF(ROWS($AD$2:$AD72)&gt;$AD$1,"",INDEX(טבלה9[[#All],[שם היחידה]],MATCH(ROWS($AD$2:$AD72),טבלה9[[#All],[מיון]],0))))</f>
        <v/>
      </c>
    </row>
    <row r="74" spans="30:30">
      <c r="AD74" s="66" t="str">
        <f ca="1">IF($AD$1=0,"",IF(ROWS($AD$2:$AD73)&gt;$AD$1,"",INDEX(טבלה9[[#All],[שם היחידה]],MATCH(ROWS($AD$2:$AD73),טבלה9[[#All],[מיון]],0))))</f>
        <v/>
      </c>
    </row>
    <row r="75" spans="30:30">
      <c r="AD75" s="66" t="str">
        <f ca="1">IF($AD$1=0,"",IF(ROWS($AD$2:$AD74)&gt;$AD$1,"",INDEX(טבלה9[[#All],[שם היחידה]],MATCH(ROWS($AD$2:$AD74),טבלה9[[#All],[מיון]],0))))</f>
        <v/>
      </c>
    </row>
    <row r="76" spans="30:30">
      <c r="AD76" s="66" t="str">
        <f ca="1">IF($AD$1=0,"",IF(ROWS($AD$2:$AD75)&gt;$AD$1,"",INDEX(טבלה9[[#All],[שם היחידה]],MATCH(ROWS($AD$2:$AD75),טבלה9[[#All],[מיון]],0))))</f>
        <v/>
      </c>
    </row>
    <row r="77" spans="30:30">
      <c r="AD77" s="66" t="str">
        <f ca="1">IF($AD$1=0,"",IF(ROWS($AD$2:$AD76)&gt;$AD$1,"",INDEX(טבלה9[[#All],[שם היחידה]],MATCH(ROWS($AD$2:$AD76),טבלה9[[#All],[מיון]],0))))</f>
        <v/>
      </c>
    </row>
    <row r="78" spans="30:30">
      <c r="AD78" s="66" t="str">
        <f ca="1">IF($AD$1=0,"",IF(ROWS($AD$2:$AD77)&gt;$AD$1,"",INDEX(טבלה9[[#All],[שם היחידה]],MATCH(ROWS($AD$2:$AD77),טבלה9[[#All],[מיון]],0))))</f>
        <v/>
      </c>
    </row>
    <row r="79" spans="30:30">
      <c r="AD79" s="66" t="str">
        <f ca="1">IF($AD$1=0,"",IF(ROWS($AD$2:$AD78)&gt;$AD$1,"",INDEX(טבלה9[[#All],[שם היחידה]],MATCH(ROWS($AD$2:$AD78),טבלה9[[#All],[מיון]],0))))</f>
        <v/>
      </c>
    </row>
    <row r="80" spans="30:30">
      <c r="AD80" s="66" t="str">
        <f ca="1">IF($AD$1=0,"",IF(ROWS($AD$2:$AD79)&gt;$AD$1,"",INDEX(טבלה9[[#All],[שם היחידה]],MATCH(ROWS($AD$2:$AD79),טבלה9[[#All],[מיון]],0))))</f>
        <v/>
      </c>
    </row>
    <row r="81" spans="30:30">
      <c r="AD81" s="66" t="str">
        <f ca="1">IF($AD$1=0,"",IF(ROWS($AD$2:$AD80)&gt;$AD$1,"",INDEX(טבלה9[[#All],[שם היחידה]],MATCH(ROWS($AD$2:$AD80),טבלה9[[#All],[מיון]],0))))</f>
        <v/>
      </c>
    </row>
    <row r="82" spans="30:30">
      <c r="AD82" s="66" t="str">
        <f ca="1">IF($AD$1=0,"",IF(ROWS($AD$2:$AD81)&gt;$AD$1,"",INDEX(טבלה9[[#All],[שם היחידה]],MATCH(ROWS($AD$2:$AD81),טבלה9[[#All],[מיון]],0))))</f>
        <v/>
      </c>
    </row>
    <row r="83" spans="30:30">
      <c r="AD83" s="66" t="str">
        <f ca="1">IF($AD$1=0,"",IF(ROWS($AD$2:$AD82)&gt;$AD$1,"",INDEX(טבלה9[[#All],[שם היחידה]],MATCH(ROWS($AD$2:$AD82),טבלה9[[#All],[מיון]],0))))</f>
        <v/>
      </c>
    </row>
    <row r="84" spans="30:30">
      <c r="AD84" s="66" t="str">
        <f ca="1">IF($AD$1=0,"",IF(ROWS($AD$2:$AD83)&gt;$AD$1,"",INDEX(טבלה9[[#All],[שם היחידה]],MATCH(ROWS($AD$2:$AD83),טבלה9[[#All],[מיון]],0))))</f>
        <v/>
      </c>
    </row>
    <row r="85" spans="30:30">
      <c r="AD85" s="66" t="str">
        <f ca="1">IF($AD$1=0,"",IF(ROWS($AD$2:$AD84)&gt;$AD$1,"",INDEX(טבלה9[[#All],[שם היחידה]],MATCH(ROWS($AD$2:$AD84),טבלה9[[#All],[מיון]],0))))</f>
        <v/>
      </c>
    </row>
    <row r="86" spans="30:30">
      <c r="AD86" s="66" t="str">
        <f ca="1">IF($AD$1=0,"",IF(ROWS($AD$2:$AD85)&gt;$AD$1,"",INDEX(טבלה9[[#All],[שם היחידה]],MATCH(ROWS($AD$2:$AD85),טבלה9[[#All],[מיון]],0))))</f>
        <v/>
      </c>
    </row>
    <row r="87" spans="30:30">
      <c r="AD87" s="66" t="str">
        <f ca="1">IF($AD$1=0,"",IF(ROWS($AD$2:$AD86)&gt;$AD$1,"",INDEX(טבלה9[[#All],[שם היחידה]],MATCH(ROWS($AD$2:$AD86),טבלה9[[#All],[מיון]],0))))</f>
        <v/>
      </c>
    </row>
    <row r="88" spans="30:30">
      <c r="AD88" s="66" t="str">
        <f ca="1">IF($AD$1=0,"",IF(ROWS($AD$2:$AD87)&gt;$AD$1,"",INDEX(טבלה9[[#All],[שם היחידה]],MATCH(ROWS($AD$2:$AD87),טבלה9[[#All],[מיון]],0))))</f>
        <v/>
      </c>
    </row>
    <row r="89" spans="30:30">
      <c r="AD89" s="66" t="str">
        <f ca="1">IF($AD$1=0,"",IF(ROWS($AD$2:$AD88)&gt;$AD$1,"",INDEX(טבלה9[[#All],[שם היחידה]],MATCH(ROWS($AD$2:$AD88),טבלה9[[#All],[מיון]],0))))</f>
        <v/>
      </c>
    </row>
    <row r="90" spans="30:30">
      <c r="AD90" s="66" t="str">
        <f ca="1">IF($AD$1=0,"",IF(ROWS($AD$2:$AD89)&gt;$AD$1,"",INDEX(טבלה9[[#All],[שם היחידה]],MATCH(ROWS($AD$2:$AD89),טבלה9[[#All],[מיון]],0))))</f>
        <v/>
      </c>
    </row>
    <row r="91" spans="30:30">
      <c r="AD91" s="66" t="str">
        <f ca="1">IF($AD$1=0,"",IF(ROWS($AD$2:$AD90)&gt;$AD$1,"",INDEX(טבלה9[[#All],[שם היחידה]],MATCH(ROWS($AD$2:$AD90),טבלה9[[#All],[מיון]],0))))</f>
        <v/>
      </c>
    </row>
    <row r="92" spans="30:30">
      <c r="AD92" s="66" t="str">
        <f ca="1">IF($AD$1=0,"",IF(ROWS($AD$2:$AD91)&gt;$AD$1,"",INDEX(טבלה9[[#All],[שם היחידה]],MATCH(ROWS($AD$2:$AD91),טבלה9[[#All],[מיון]],0))))</f>
        <v/>
      </c>
    </row>
    <row r="93" spans="30:30">
      <c r="AD93" s="66" t="str">
        <f ca="1">IF($AD$1=0,"",IF(ROWS($AD$2:$AD92)&gt;$AD$1,"",INDEX(טבלה9[[#All],[שם היחידה]],MATCH(ROWS($AD$2:$AD92),טבלה9[[#All],[מיון]],0))))</f>
        <v/>
      </c>
    </row>
    <row r="94" spans="30:30">
      <c r="AD94" s="66" t="str">
        <f ca="1">IF($AD$1=0,"",IF(ROWS($AD$2:$AD93)&gt;$AD$1,"",INDEX(טבלה9[[#All],[שם היחידה]],MATCH(ROWS($AD$2:$AD93),טבלה9[[#All],[מיון]],0))))</f>
        <v/>
      </c>
    </row>
    <row r="95" spans="30:30">
      <c r="AD95" s="66" t="str">
        <f ca="1">IF($AD$1=0,"",IF(ROWS($AD$2:$AD94)&gt;$AD$1,"",INDEX(טבלה9[[#All],[שם היחידה]],MATCH(ROWS($AD$2:$AD94),טבלה9[[#All],[מיון]],0))))</f>
        <v/>
      </c>
    </row>
    <row r="96" spans="30:30">
      <c r="AD96" s="66" t="str">
        <f ca="1">IF($AD$1=0,"",IF(ROWS($AD$2:$AD95)&gt;$AD$1,"",INDEX(טבלה9[[#All],[שם היחידה]],MATCH(ROWS($AD$2:$AD95),טבלה9[[#All],[מיון]],0))))</f>
        <v/>
      </c>
    </row>
    <row r="97" spans="30:30">
      <c r="AD97" s="66" t="str">
        <f ca="1">IF($AD$1=0,"",IF(ROWS($AD$2:$AD96)&gt;$AD$1,"",INDEX(טבלה9[[#All],[שם היחידה]],MATCH(ROWS($AD$2:$AD96),טבלה9[[#All],[מיון]],0))))</f>
        <v/>
      </c>
    </row>
    <row r="98" spans="30:30">
      <c r="AD98" s="66" t="str">
        <f ca="1">IF($AD$1=0,"",IF(ROWS($AD$2:$AD97)&gt;$AD$1,"",INDEX(טבלה9[[#All],[שם היחידה]],MATCH(ROWS($AD$2:$AD97),טבלה9[[#All],[מיון]],0))))</f>
        <v/>
      </c>
    </row>
    <row r="99" spans="30:30">
      <c r="AD99" s="66" t="str">
        <f ca="1">IF($AD$1=0,"",IF(ROWS($AD$2:$AD98)&gt;$AD$1,"",INDEX(טבלה9[[#All],[שם היחידה]],MATCH(ROWS($AD$2:$AD98),טבלה9[[#All],[מיון]],0))))</f>
        <v/>
      </c>
    </row>
    <row r="100" spans="30:30">
      <c r="AD100" s="66" t="str">
        <f ca="1">IF($AD$1=0,"",IF(ROWS($AD$2:$AD99)&gt;$AD$1,"",INDEX(טבלה9[[#All],[שם היחידה]],MATCH(ROWS($AD$2:$AD99),טבלה9[[#All],[מיון]],0))))</f>
        <v/>
      </c>
    </row>
    <row r="101" spans="30:30">
      <c r="AD101" s="66" t="str">
        <f ca="1">IF($AD$1=0,"",IF(ROWS($AD$2:$AD100)&gt;$AD$1,"",INDEX(טבלה9[[#All],[שם היחידה]],MATCH(ROWS($AD$2:$AD100),טבלה9[[#All],[מיון]],0))))</f>
        <v/>
      </c>
    </row>
    <row r="102" spans="30:30">
      <c r="AD102" s="66" t="str">
        <f ca="1">IF($AD$1=0,"",IF(ROWS($AD$2:$AD101)&gt;$AD$1,"",INDEX(טבלה9[[#All],[שם היחידה]],MATCH(ROWS($AD$2:$AD101),טבלה9[[#All],[מיון]],0))))</f>
        <v/>
      </c>
    </row>
    <row r="103" spans="30:30">
      <c r="AD103" s="66" t="str">
        <f ca="1">IF($AD$1=0,"",IF(ROWS($AD$2:$AD102)&gt;$AD$1,"",INDEX(טבלה9[[#All],[שם היחידה]],MATCH(ROWS($AD$2:$AD102),טבלה9[[#All],[מיון]],0))))</f>
        <v/>
      </c>
    </row>
    <row r="104" spans="30:30">
      <c r="AD104" s="66" t="str">
        <f ca="1">IF($AD$1=0,"",IF(ROWS($AD$2:$AD103)&gt;$AD$1,"",INDEX(טבלה9[[#All],[שם היחידה]],MATCH(ROWS($AD$2:$AD103),טבלה9[[#All],[מיון]],0))))</f>
        <v/>
      </c>
    </row>
    <row r="105" spans="30:30">
      <c r="AD105" s="66" t="str">
        <f ca="1">IF($AD$1=0,"",IF(ROWS($AD$2:$AD104)&gt;$AD$1,"",INDEX(טבלה9[[#All],[שם היחידה]],MATCH(ROWS($AD$2:$AD104),טבלה9[[#All],[מיון]],0))))</f>
        <v/>
      </c>
    </row>
    <row r="106" spans="30:30">
      <c r="AD106" s="66" t="str">
        <f ca="1">IF($AD$1=0,"",IF(ROWS($AD$2:$AD105)&gt;$AD$1,"",INDEX(טבלה9[[#All],[שם היחידה]],MATCH(ROWS($AD$2:$AD105),טבלה9[[#All],[מיון]],0))))</f>
        <v/>
      </c>
    </row>
    <row r="107" spans="30:30">
      <c r="AD107" s="66" t="str">
        <f ca="1">IF($AD$1=0,"",IF(ROWS($AD$2:$AD106)&gt;$AD$1,"",INDEX(טבלה9[[#All],[שם היחידה]],MATCH(ROWS($AD$2:$AD106),טבלה9[[#All],[מיון]],0))))</f>
        <v/>
      </c>
    </row>
    <row r="108" spans="30:30">
      <c r="AD108" s="66" t="str">
        <f ca="1">IF($AD$1=0,"",IF(ROWS($AD$2:$AD107)&gt;$AD$1,"",INDEX(טבלה9[[#All],[שם היחידה]],MATCH(ROWS($AD$2:$AD107),טבלה9[[#All],[מיון]],0))))</f>
        <v/>
      </c>
    </row>
    <row r="109" spans="30:30">
      <c r="AD109" s="66" t="str">
        <f ca="1">IF($AD$1=0,"",IF(ROWS($AD$2:$AD108)&gt;$AD$1,"",INDEX(טבלה9[[#All],[שם היחידה]],MATCH(ROWS($AD$2:$AD108),טבלה9[[#All],[מיון]],0))))</f>
        <v/>
      </c>
    </row>
    <row r="110" spans="30:30">
      <c r="AD110" s="66" t="str">
        <f ca="1">IF($AD$1=0,"",IF(ROWS($AD$2:$AD109)&gt;$AD$1,"",INDEX(טבלה9[[#All],[שם היחידה]],MATCH(ROWS($AD$2:$AD109),טבלה9[[#All],[מיון]],0))))</f>
        <v/>
      </c>
    </row>
    <row r="111" spans="30:30">
      <c r="AD111" s="66" t="str">
        <f ca="1">IF($AD$1=0,"",IF(ROWS($AD$2:$AD110)&gt;$AD$1,"",INDEX(טבלה9[[#All],[שם היחידה]],MATCH(ROWS($AD$2:$AD110),טבלה9[[#All],[מיון]],0))))</f>
        <v/>
      </c>
    </row>
    <row r="112" spans="30:30">
      <c r="AD112" s="66" t="str">
        <f ca="1">IF($AD$1=0,"",IF(ROWS($AD$2:$AD111)&gt;$AD$1,"",INDEX(טבלה9[[#All],[שם היחידה]],MATCH(ROWS($AD$2:$AD111),טבלה9[[#All],[מיון]],0))))</f>
        <v/>
      </c>
    </row>
    <row r="113" spans="30:30">
      <c r="AD113" s="66" t="str">
        <f ca="1">IF($AD$1=0,"",IF(ROWS($AD$2:$AD112)&gt;$AD$1,"",INDEX(טבלה9[[#All],[שם היחידה]],MATCH(ROWS($AD$2:$AD112),טבלה9[[#All],[מיון]],0))))</f>
        <v/>
      </c>
    </row>
    <row r="114" spans="30:30">
      <c r="AD114" s="66" t="str">
        <f ca="1">IF($AD$1=0,"",IF(ROWS($AD$2:$AD113)&gt;$AD$1,"",INDEX(טבלה9[[#All],[שם היחידה]],MATCH(ROWS($AD$2:$AD113),טבלה9[[#All],[מיון]],0))))</f>
        <v/>
      </c>
    </row>
    <row r="115" spans="30:30">
      <c r="AD115" s="66" t="str">
        <f ca="1">IF($AD$1=0,"",IF(ROWS($AD$2:$AD114)&gt;$AD$1,"",INDEX(טבלה9[[#All],[שם היחידה]],MATCH(ROWS($AD$2:$AD114),טבלה9[[#All],[מיון]],0))))</f>
        <v/>
      </c>
    </row>
    <row r="116" spans="30:30">
      <c r="AD116" s="66" t="str">
        <f ca="1">IF($AD$1=0,"",IF(ROWS($AD$2:$AD115)&gt;$AD$1,"",INDEX(טבלה9[[#All],[שם היחידה]],MATCH(ROWS($AD$2:$AD115),טבלה9[[#All],[מיון]],0))))</f>
        <v/>
      </c>
    </row>
    <row r="117" spans="30:30">
      <c r="AD117" s="66" t="str">
        <f ca="1">IF($AD$1=0,"",IF(ROWS($AD$2:$AD116)&gt;$AD$1,"",INDEX(טבלה9[[#All],[שם היחידה]],MATCH(ROWS($AD$2:$AD116),טבלה9[[#All],[מיון]],0))))</f>
        <v/>
      </c>
    </row>
    <row r="118" spans="30:30">
      <c r="AD118" s="66" t="str">
        <f ca="1">IF($AD$1=0,"",IF(ROWS($AD$2:$AD117)&gt;$AD$1,"",INDEX(טבלה9[[#All],[שם היחידה]],MATCH(ROWS($AD$2:$AD117),טבלה9[[#All],[מיון]],0))))</f>
        <v/>
      </c>
    </row>
    <row r="119" spans="30:30">
      <c r="AD119" s="66" t="str">
        <f ca="1">IF($AD$1=0,"",IF(ROWS($AD$2:$AD118)&gt;$AD$1,"",INDEX(טבלה9[[#All],[שם היחידה]],MATCH(ROWS($AD$2:$AD118),טבלה9[[#All],[מיון]],0))))</f>
        <v/>
      </c>
    </row>
    <row r="120" spans="30:30">
      <c r="AD120" s="66" t="str">
        <f ca="1">IF($AD$1=0,"",IF(ROWS($AD$2:$AD119)&gt;$AD$1,"",INDEX(טבלה9[[#All],[שם היחידה]],MATCH(ROWS($AD$2:$AD119),טבלה9[[#All],[מיון]],0))))</f>
        <v/>
      </c>
    </row>
    <row r="121" spans="30:30">
      <c r="AD121" s="66" t="str">
        <f ca="1">IF($AD$1=0,"",IF(ROWS($AD$2:$AD120)&gt;$AD$1,"",INDEX(טבלה9[[#All],[שם היחידה]],MATCH(ROWS($AD$2:$AD120),טבלה9[[#All],[מיון]],0))))</f>
        <v/>
      </c>
    </row>
    <row r="122" spans="30:30">
      <c r="AD122" s="66" t="str">
        <f ca="1">IF($AD$1=0,"",IF(ROWS($AD$2:$AD121)&gt;$AD$1,"",INDEX(טבלה9[[#All],[שם היחידה]],MATCH(ROWS($AD$2:$AD121),טבלה9[[#All],[מיון]],0))))</f>
        <v/>
      </c>
    </row>
    <row r="123" spans="30:30">
      <c r="AD123" s="66" t="str">
        <f ca="1">IF($AD$1=0,"",IF(ROWS($AD$2:$AD122)&gt;$AD$1,"",INDEX(טבלה9[[#All],[שם היחידה]],MATCH(ROWS($AD$2:$AD122),טבלה9[[#All],[מיון]],0))))</f>
        <v/>
      </c>
    </row>
    <row r="124" spans="30:30">
      <c r="AD124" s="66" t="str">
        <f ca="1">IF($AD$1=0,"",IF(ROWS($AD$2:$AD123)&gt;$AD$1,"",INDEX(טבלה9[[#All],[שם היחידה]],MATCH(ROWS($AD$2:$AD123),טבלה9[[#All],[מיון]],0))))</f>
        <v/>
      </c>
    </row>
    <row r="125" spans="30:30">
      <c r="AD125" s="66" t="str">
        <f ca="1">IF($AD$1=0,"",IF(ROWS($AD$2:$AD124)&gt;$AD$1,"",INDEX(טבלה9[[#All],[שם היחידה]],MATCH(ROWS($AD$2:$AD124),טבלה9[[#All],[מיון]],0))))</f>
        <v/>
      </c>
    </row>
    <row r="126" spans="30:30">
      <c r="AD126" s="66" t="str">
        <f ca="1">IF($AD$1=0,"",IF(ROWS($AD$2:$AD125)&gt;$AD$1,"",INDEX(טבלה9[[#All],[שם היחידה]],MATCH(ROWS($AD$2:$AD125),טבלה9[[#All],[מיון]],0))))</f>
        <v/>
      </c>
    </row>
    <row r="127" spans="30:30">
      <c r="AD127" s="66" t="str">
        <f ca="1">IF($AD$1=0,"",IF(ROWS($AD$2:$AD126)&gt;$AD$1,"",INDEX(טבלה9[[#All],[שם היחידה]],MATCH(ROWS($AD$2:$AD126),טבלה9[[#All],[מיון]],0))))</f>
        <v/>
      </c>
    </row>
    <row r="128" spans="30:30">
      <c r="AD128" s="66" t="str">
        <f ca="1">IF($AD$1=0,"",IF(ROWS($AD$2:$AD127)&gt;$AD$1,"",INDEX(טבלה9[[#All],[שם היחידה]],MATCH(ROWS($AD$2:$AD127),טבלה9[[#All],[מיון]],0))))</f>
        <v/>
      </c>
    </row>
    <row r="129" spans="30:30">
      <c r="AD129" s="66" t="str">
        <f ca="1">IF($AD$1=0,"",IF(ROWS($AD$2:$AD128)&gt;$AD$1,"",INDEX(טבלה9[[#All],[שם היחידה]],MATCH(ROWS($AD$2:$AD128),טבלה9[[#All],[מיון]],0))))</f>
        <v/>
      </c>
    </row>
    <row r="130" spans="30:30">
      <c r="AD130" s="66" t="str">
        <f ca="1">IF($AD$1=0,"",IF(ROWS($AD$2:$AD129)&gt;$AD$1,"",INDEX(טבלה9[[#All],[שם היחידה]],MATCH(ROWS($AD$2:$AD129),טבלה9[[#All],[מיון]],0))))</f>
        <v/>
      </c>
    </row>
    <row r="131" spans="30:30">
      <c r="AD131" s="66" t="str">
        <f ca="1">IF($AD$1=0,"",IF(ROWS($AD$2:$AD130)&gt;$AD$1,"",INDEX(טבלה9[[#All],[שם היחידה]],MATCH(ROWS($AD$2:$AD130),טבלה9[[#All],[מיון]],0))))</f>
        <v/>
      </c>
    </row>
    <row r="132" spans="30:30">
      <c r="AD132" s="66" t="str">
        <f ca="1">IF($AD$1=0,"",IF(ROWS($AD$2:$AD131)&gt;$AD$1,"",INDEX(טבלה9[[#All],[שם היחידה]],MATCH(ROWS($AD$2:$AD131),טבלה9[[#All],[מיון]],0))))</f>
        <v/>
      </c>
    </row>
    <row r="133" spans="30:30">
      <c r="AD133" s="66" t="str">
        <f ca="1">IF($AD$1=0,"",IF(ROWS($AD$2:$AD132)&gt;$AD$1,"",INDEX(טבלה9[[#All],[שם היחידה]],MATCH(ROWS($AD$2:$AD132),טבלה9[[#All],[מיון]],0))))</f>
        <v/>
      </c>
    </row>
    <row r="134" spans="30:30">
      <c r="AD134" s="66" t="str">
        <f ca="1">IF($AD$1=0,"",IF(ROWS($AD$2:$AD133)&gt;$AD$1,"",INDEX(טבלה9[[#All],[שם היחידה]],MATCH(ROWS($AD$2:$AD133),טבלה9[[#All],[מיון]],0))))</f>
        <v/>
      </c>
    </row>
    <row r="135" spans="30:30">
      <c r="AD135" s="66" t="str">
        <f ca="1">IF($AD$1=0,"",IF(ROWS($AD$2:$AD134)&gt;$AD$1,"",INDEX(טבלה9[[#All],[שם היחידה]],MATCH(ROWS($AD$2:$AD134),טבלה9[[#All],[מיון]],0))))</f>
        <v/>
      </c>
    </row>
    <row r="136" spans="30:30">
      <c r="AD136" s="66" t="str">
        <f ca="1">IF($AD$1=0,"",IF(ROWS($AD$2:$AD135)&gt;$AD$1,"",INDEX(טבלה9[[#All],[שם היחידה]],MATCH(ROWS($AD$2:$AD135),טבלה9[[#All],[מיון]],0))))</f>
        <v/>
      </c>
    </row>
    <row r="137" spans="30:30">
      <c r="AD137" s="66" t="str">
        <f ca="1">IF($AD$1=0,"",IF(ROWS($AD$2:$AD136)&gt;$AD$1,"",INDEX(טבלה9[[#All],[שם היחידה]],MATCH(ROWS($AD$2:$AD136),טבלה9[[#All],[מיון]],0))))</f>
        <v/>
      </c>
    </row>
    <row r="138" spans="30:30">
      <c r="AD138" s="66" t="str">
        <f ca="1">IF($AD$1=0,"",IF(ROWS($AD$2:$AD137)&gt;$AD$1,"",INDEX(טבלה9[[#All],[שם היחידה]],MATCH(ROWS($AD$2:$AD137),טבלה9[[#All],[מיון]],0))))</f>
        <v/>
      </c>
    </row>
    <row r="139" spans="30:30">
      <c r="AD139" s="66" t="str">
        <f ca="1">IF($AD$1=0,"",IF(ROWS($AD$2:$AD138)&gt;$AD$1,"",INDEX(טבלה9[[#All],[שם היחידה]],MATCH(ROWS($AD$2:$AD138),טבלה9[[#All],[מיון]],0))))</f>
        <v/>
      </c>
    </row>
    <row r="140" spans="30:30">
      <c r="AD140" s="66" t="str">
        <f ca="1">IF($AD$1=0,"",IF(ROWS($AD$2:$AD139)&gt;$AD$1,"",INDEX(טבלה9[[#All],[שם היחידה]],MATCH(ROWS($AD$2:$AD139),טבלה9[[#All],[מיון]],0))))</f>
        <v/>
      </c>
    </row>
    <row r="141" spans="30:30">
      <c r="AD141" s="66" t="str">
        <f ca="1">IF($AD$1=0,"",IF(ROWS($AD$2:$AD140)&gt;$AD$1,"",INDEX(טבלה9[[#All],[שם היחידה]],MATCH(ROWS($AD$2:$AD140),טבלה9[[#All],[מיון]],0))))</f>
        <v/>
      </c>
    </row>
    <row r="142" spans="30:30">
      <c r="AD142" s="66" t="str">
        <f ca="1">IF($AD$1=0,"",IF(ROWS($AD$2:$AD141)&gt;$AD$1,"",INDEX(טבלה9[[#All],[שם היחידה]],MATCH(ROWS($AD$2:$AD141),טבלה9[[#All],[מיון]],0))))</f>
        <v/>
      </c>
    </row>
    <row r="143" spans="30:30">
      <c r="AD143" s="66" t="str">
        <f ca="1">IF($AD$1=0,"",IF(ROWS($AD$2:$AD142)&gt;$AD$1,"",INDEX(טבלה9[[#All],[שם היחידה]],MATCH(ROWS($AD$2:$AD142),טבלה9[[#All],[מיון]],0))))</f>
        <v/>
      </c>
    </row>
    <row r="144" spans="30:30">
      <c r="AD144" s="66" t="str">
        <f ca="1">IF($AD$1=0,"",IF(ROWS($AD$2:$AD143)&gt;$AD$1,"",INDEX(טבלה9[[#All],[שם היחידה]],MATCH(ROWS($AD$2:$AD143),טבלה9[[#All],[מיון]],0))))</f>
        <v/>
      </c>
    </row>
    <row r="145" spans="30:30">
      <c r="AD145" s="66" t="str">
        <f ca="1">IF($AD$1=0,"",IF(ROWS($AD$2:$AD144)&gt;$AD$1,"",INDEX(טבלה9[[#All],[שם היחידה]],MATCH(ROWS($AD$2:$AD144),טבלה9[[#All],[מיון]],0))))</f>
        <v/>
      </c>
    </row>
    <row r="146" spans="30:30">
      <c r="AD146" s="66" t="str">
        <f ca="1">IF($AD$1=0,"",IF(ROWS($AD$2:$AD145)&gt;$AD$1,"",INDEX(טבלה9[[#All],[שם היחידה]],MATCH(ROWS($AD$2:$AD145),טבלה9[[#All],[מיון]],0))))</f>
        <v/>
      </c>
    </row>
    <row r="147" spans="30:30">
      <c r="AD147" s="66" t="str">
        <f ca="1">IF($AD$1=0,"",IF(ROWS($AD$2:$AD146)&gt;$AD$1,"",INDEX(טבלה9[[#All],[שם היחידה]],MATCH(ROWS($AD$2:$AD146),טבלה9[[#All],[מיון]],0))))</f>
        <v/>
      </c>
    </row>
    <row r="148" spans="30:30">
      <c r="AD148" s="66" t="str">
        <f ca="1">IF($AD$1=0,"",IF(ROWS($AD$2:$AD147)&gt;$AD$1,"",INDEX(טבלה9[[#All],[שם היחידה]],MATCH(ROWS($AD$2:$AD147),טבלה9[[#All],[מיון]],0))))</f>
        <v/>
      </c>
    </row>
    <row r="149" spans="30:30">
      <c r="AD149" s="66" t="str">
        <f ca="1">IF($AD$1=0,"",IF(ROWS($AD$2:$AD148)&gt;$AD$1,"",INDEX(טבלה9[[#All],[שם היחידה]],MATCH(ROWS($AD$2:$AD148),טבלה9[[#All],[מיון]],0))))</f>
        <v/>
      </c>
    </row>
    <row r="150" spans="30:30">
      <c r="AD150" s="66" t="str">
        <f ca="1">IF($AD$1=0,"",IF(ROWS($AD$2:$AD149)&gt;$AD$1,"",INDEX(טבלה9[[#All],[שם היחידה]],MATCH(ROWS($AD$2:$AD149),טבלה9[[#All],[מיון]],0))))</f>
        <v/>
      </c>
    </row>
    <row r="151" spans="30:30">
      <c r="AD151" s="66" t="str">
        <f ca="1">IF($AD$1=0,"",IF(ROWS($AD$2:$AD150)&gt;$AD$1,"",INDEX(טבלה9[[#All],[שם היחידה]],MATCH(ROWS($AD$2:$AD150),טבלה9[[#All],[מיון]],0))))</f>
        <v/>
      </c>
    </row>
    <row r="152" spans="30:30">
      <c r="AD152" s="66" t="str">
        <f ca="1">IF($AD$1=0,"",IF(ROWS($AD$2:$AD151)&gt;$AD$1,"",INDEX(טבלה9[[#All],[שם היחידה]],MATCH(ROWS($AD$2:$AD151),טבלה9[[#All],[מיון]],0))))</f>
        <v/>
      </c>
    </row>
    <row r="153" spans="30:30">
      <c r="AD153" s="66" t="str">
        <f ca="1">IF($AD$1=0,"",IF(ROWS($AD$2:$AD152)&gt;$AD$1,"",INDEX(טבלה9[[#All],[שם היחידה]],MATCH(ROWS($AD$2:$AD152),טבלה9[[#All],[מיון]],0))))</f>
        <v/>
      </c>
    </row>
    <row r="154" spans="30:30">
      <c r="AD154" s="66" t="str">
        <f ca="1">IF($AD$1=0,"",IF(ROWS($AD$2:$AD153)&gt;$AD$1,"",INDEX(טבלה9[[#All],[שם היחידה]],MATCH(ROWS($AD$2:$AD153),טבלה9[[#All],[מיון]],0))))</f>
        <v/>
      </c>
    </row>
    <row r="155" spans="30:30">
      <c r="AD155" s="66" t="str">
        <f ca="1">IF($AD$1=0,"",IF(ROWS($AD$2:$AD154)&gt;$AD$1,"",INDEX(טבלה9[[#All],[שם היחידה]],MATCH(ROWS($AD$2:$AD154),טבלה9[[#All],[מיון]],0))))</f>
        <v/>
      </c>
    </row>
    <row r="156" spans="30:30">
      <c r="AD156" s="66" t="str">
        <f ca="1">IF($AD$1=0,"",IF(ROWS($AD$2:$AD155)&gt;$AD$1,"",INDEX(טבלה9[[#All],[שם היחידה]],MATCH(ROWS($AD$2:$AD155),טבלה9[[#All],[מיון]],0))))</f>
        <v/>
      </c>
    </row>
    <row r="157" spans="30:30">
      <c r="AD157" s="66" t="str">
        <f ca="1">IF($AD$1=0,"",IF(ROWS($AD$2:$AD156)&gt;$AD$1,"",INDEX(טבלה9[[#All],[שם היחידה]],MATCH(ROWS($AD$2:$AD156),טבלה9[[#All],[מיון]],0))))</f>
        <v/>
      </c>
    </row>
    <row r="158" spans="30:30">
      <c r="AD158" s="66" t="str">
        <f ca="1">IF($AD$1=0,"",IF(ROWS($AD$2:$AD157)&gt;$AD$1,"",INDEX(טבלה9[[#All],[שם היחידה]],MATCH(ROWS($AD$2:$AD157),טבלה9[[#All],[מיון]],0))))</f>
        <v/>
      </c>
    </row>
    <row r="159" spans="30:30">
      <c r="AD159" s="66" t="str">
        <f ca="1">IF($AD$1=0,"",IF(ROWS($AD$2:$AD158)&gt;$AD$1,"",INDEX(טבלה9[[#All],[שם היחידה]],MATCH(ROWS($AD$2:$AD158),טבלה9[[#All],[מיון]],0))))</f>
        <v/>
      </c>
    </row>
    <row r="160" spans="30:30">
      <c r="AD160" s="66" t="str">
        <f ca="1">IF($AD$1=0,"",IF(ROWS($AD$2:$AD159)&gt;$AD$1,"",INDEX(טבלה9[[#All],[שם היחידה]],MATCH(ROWS($AD$2:$AD159),טבלה9[[#All],[מיון]],0))))</f>
        <v/>
      </c>
    </row>
    <row r="161" spans="30:30">
      <c r="AD161" s="66" t="str">
        <f ca="1">IF($AD$1=0,"",IF(ROWS($AD$2:$AD160)&gt;$AD$1,"",INDEX(טבלה9[[#All],[שם היחידה]],MATCH(ROWS($AD$2:$AD160),טבלה9[[#All],[מיון]],0))))</f>
        <v/>
      </c>
    </row>
    <row r="162" spans="30:30">
      <c r="AD162" s="66" t="str">
        <f ca="1">IF($AD$1=0,"",IF(ROWS($AD$2:$AD161)&gt;$AD$1,"",INDEX(טבלה9[[#All],[שם היחידה]],MATCH(ROWS($AD$2:$AD161),טבלה9[[#All],[מיון]],0))))</f>
        <v/>
      </c>
    </row>
    <row r="163" spans="30:30">
      <c r="AD163" s="66" t="str">
        <f ca="1">IF($AD$1=0,"",IF(ROWS($AD$2:$AD162)&gt;$AD$1,"",INDEX(טבלה9[[#All],[שם היחידה]],MATCH(ROWS($AD$2:$AD162),טבלה9[[#All],[מיון]],0))))</f>
        <v/>
      </c>
    </row>
    <row r="164" spans="30:30">
      <c r="AD164" s="66" t="str">
        <f ca="1">IF($AD$1=0,"",IF(ROWS($AD$2:$AD163)&gt;$AD$1,"",INDEX(טבלה9[[#All],[שם היחידה]],MATCH(ROWS($AD$2:$AD163),טבלה9[[#All],[מיון]],0))))</f>
        <v/>
      </c>
    </row>
    <row r="165" spans="30:30">
      <c r="AD165" s="66" t="str">
        <f ca="1">IF($AD$1=0,"",IF(ROWS($AD$2:$AD164)&gt;$AD$1,"",INDEX(טבלה9[[#All],[שם היחידה]],MATCH(ROWS($AD$2:$AD164),טבלה9[[#All],[מיון]],0))))</f>
        <v/>
      </c>
    </row>
    <row r="166" spans="30:30">
      <c r="AD166" s="66" t="str">
        <f ca="1">IF($AD$1=0,"",IF(ROWS($AD$2:$AD165)&gt;$AD$1,"",INDEX(טבלה9[[#All],[שם היחידה]],MATCH(ROWS($AD$2:$AD165),טבלה9[[#All],[מיון]],0))))</f>
        <v/>
      </c>
    </row>
    <row r="167" spans="30:30">
      <c r="AD167" s="66" t="str">
        <f ca="1">IF($AD$1=0,"",IF(ROWS($AD$2:$AD166)&gt;$AD$1,"",INDEX(טבלה9[[#All],[שם היחידה]],MATCH(ROWS($AD$2:$AD166),טבלה9[[#All],[מיון]],0))))</f>
        <v/>
      </c>
    </row>
    <row r="168" spans="30:30">
      <c r="AD168" s="66" t="str">
        <f ca="1">IF($AD$1=0,"",IF(ROWS($AD$2:$AD167)&gt;$AD$1,"",INDEX(טבלה9[[#All],[שם היחידה]],MATCH(ROWS($AD$2:$AD167),טבלה9[[#All],[מיון]],0))))</f>
        <v/>
      </c>
    </row>
    <row r="169" spans="30:30">
      <c r="AD169" s="66" t="str">
        <f ca="1">IF($AD$1=0,"",IF(ROWS($AD$2:$AD168)&gt;$AD$1,"",INDEX(טבלה9[[#All],[שם היחידה]],MATCH(ROWS($AD$2:$AD168),טבלה9[[#All],[מיון]],0))))</f>
        <v/>
      </c>
    </row>
    <row r="170" spans="30:30">
      <c r="AD170" s="66" t="str">
        <f ca="1">IF($AD$1=0,"",IF(ROWS($AD$2:$AD169)&gt;$AD$1,"",INDEX(טבלה9[[#All],[שם היחידה]],MATCH(ROWS($AD$2:$AD169),טבלה9[[#All],[מיון]],0))))</f>
        <v/>
      </c>
    </row>
    <row r="171" spans="30:30">
      <c r="AD171" s="66" t="str">
        <f ca="1">IF($AD$1=0,"",IF(ROWS($AD$2:$AD170)&gt;$AD$1,"",INDEX(טבלה9[[#All],[שם היחידה]],MATCH(ROWS($AD$2:$AD170),טבלה9[[#All],[מיון]],0))))</f>
        <v/>
      </c>
    </row>
    <row r="172" spans="30:30">
      <c r="AD172" s="66" t="str">
        <f ca="1">IF($AD$1=0,"",IF(ROWS($AD$2:$AD171)&gt;$AD$1,"",INDEX(טבלה9[[#All],[שם היחידה]],MATCH(ROWS($AD$2:$AD171),טבלה9[[#All],[מיון]],0))))</f>
        <v/>
      </c>
    </row>
    <row r="173" spans="30:30">
      <c r="AD173" s="66" t="str">
        <f ca="1">IF($AD$1=0,"",IF(ROWS($AD$2:$AD172)&gt;$AD$1,"",INDEX(טבלה9[[#All],[שם היחידה]],MATCH(ROWS($AD$2:$AD172),טבלה9[[#All],[מיון]],0))))</f>
        <v/>
      </c>
    </row>
    <row r="174" spans="30:30">
      <c r="AD174" s="66" t="str">
        <f ca="1">IF($AD$1=0,"",IF(ROWS($AD$2:$AD173)&gt;$AD$1,"",INDEX(טבלה9[[#All],[שם היחידה]],MATCH(ROWS($AD$2:$AD173),טבלה9[[#All],[מיון]],0))))</f>
        <v/>
      </c>
    </row>
    <row r="175" spans="30:30">
      <c r="AD175" s="66" t="str">
        <f ca="1">IF($AD$1=0,"",IF(ROWS($AD$2:$AD174)&gt;$AD$1,"",INDEX(טבלה9[[#All],[שם היחידה]],MATCH(ROWS($AD$2:$AD174),טבלה9[[#All],[מיון]],0))))</f>
        <v/>
      </c>
    </row>
    <row r="176" spans="30:30">
      <c r="AD176" s="66" t="str">
        <f ca="1">IF($AD$1=0,"",IF(ROWS($AD$2:$AD175)&gt;$AD$1,"",INDEX(טבלה9[[#All],[שם היחידה]],MATCH(ROWS($AD$2:$AD175),טבלה9[[#All],[מיון]],0))))</f>
        <v/>
      </c>
    </row>
    <row r="177" spans="30:30">
      <c r="AD177" s="66" t="str">
        <f ca="1">IF($AD$1=0,"",IF(ROWS($AD$2:$AD176)&gt;$AD$1,"",INDEX(טבלה9[[#All],[שם היחידה]],MATCH(ROWS($AD$2:$AD176),טבלה9[[#All],[מיון]],0))))</f>
        <v/>
      </c>
    </row>
    <row r="178" spans="30:30">
      <c r="AD178" s="66" t="str">
        <f ca="1">IF($AD$1=0,"",IF(ROWS($AD$2:$AD177)&gt;$AD$1,"",INDEX(טבלה9[[#All],[שם היחידה]],MATCH(ROWS($AD$2:$AD177),טבלה9[[#All],[מיון]],0))))</f>
        <v/>
      </c>
    </row>
    <row r="179" spans="30:30">
      <c r="AD179" s="66" t="str">
        <f ca="1">IF($AD$1=0,"",IF(ROWS($AD$2:$AD178)&gt;$AD$1,"",INDEX(טבלה9[[#All],[שם היחידה]],MATCH(ROWS($AD$2:$AD178),טבלה9[[#All],[מיון]],0))))</f>
        <v/>
      </c>
    </row>
    <row r="180" spans="30:30">
      <c r="AD180" s="66" t="str">
        <f ca="1">IF($AD$1=0,"",IF(ROWS($AD$2:$AD179)&gt;$AD$1,"",INDEX(טבלה9[[#All],[שם היחידה]],MATCH(ROWS($AD$2:$AD179),טבלה9[[#All],[מיון]],0))))</f>
        <v/>
      </c>
    </row>
    <row r="181" spans="30:30">
      <c r="AD181" s="66" t="str">
        <f ca="1">IF($AD$1=0,"",IF(ROWS($AD$2:$AD180)&gt;$AD$1,"",INDEX(טבלה9[[#All],[שם היחידה]],MATCH(ROWS($AD$2:$AD180),טבלה9[[#All],[מיון]],0))))</f>
        <v/>
      </c>
    </row>
    <row r="182" spans="30:30">
      <c r="AD182" s="66" t="str">
        <f ca="1">IF($AD$1=0,"",IF(ROWS($AD$2:$AD181)&gt;$AD$1,"",INDEX(טבלה9[[#All],[שם היחידה]],MATCH(ROWS($AD$2:$AD181),טבלה9[[#All],[מיון]],0))))</f>
        <v/>
      </c>
    </row>
    <row r="183" spans="30:30">
      <c r="AD183" s="66" t="str">
        <f ca="1">IF($AD$1=0,"",IF(ROWS($AD$2:$AD182)&gt;$AD$1,"",INDEX(טבלה9[[#All],[שם היחידה]],MATCH(ROWS($AD$2:$AD182),טבלה9[[#All],[מיון]],0))))</f>
        <v/>
      </c>
    </row>
    <row r="184" spans="30:30">
      <c r="AD184" s="66" t="str">
        <f ca="1">IF($AD$1=0,"",IF(ROWS($AD$2:$AD183)&gt;$AD$1,"",INDEX(טבלה9[[#All],[שם היחידה]],MATCH(ROWS($AD$2:$AD183),טבלה9[[#All],[מיון]],0))))</f>
        <v/>
      </c>
    </row>
    <row r="185" spans="30:30">
      <c r="AD185" s="66" t="str">
        <f ca="1">IF($AD$1=0,"",IF(ROWS($AD$2:$AD184)&gt;$AD$1,"",INDEX(טבלה9[[#All],[שם היחידה]],MATCH(ROWS($AD$2:$AD184),טבלה9[[#All],[מיון]],0))))</f>
        <v/>
      </c>
    </row>
    <row r="186" spans="30:30">
      <c r="AD186" s="66" t="str">
        <f ca="1">IF($AD$1=0,"",IF(ROWS($AD$2:$AD185)&gt;$AD$1,"",INDEX(טבלה9[[#All],[שם היחידה]],MATCH(ROWS($AD$2:$AD185),טבלה9[[#All],[מיון]],0))))</f>
        <v/>
      </c>
    </row>
    <row r="187" spans="30:30">
      <c r="AD187" s="66" t="str">
        <f ca="1">IF($AD$1=0,"",IF(ROWS($AD$2:$AD186)&gt;$AD$1,"",INDEX(טבלה9[[#All],[שם היחידה]],MATCH(ROWS($AD$2:$AD186),טבלה9[[#All],[מיון]],0))))</f>
        <v/>
      </c>
    </row>
    <row r="188" spans="30:30">
      <c r="AD188" s="66" t="str">
        <f ca="1">IF($AD$1=0,"",IF(ROWS($AD$2:$AD187)&gt;$AD$1,"",INDEX(טבלה9[[#All],[שם היחידה]],MATCH(ROWS($AD$2:$AD187),טבלה9[[#All],[מיון]],0))))</f>
        <v/>
      </c>
    </row>
    <row r="189" spans="30:30">
      <c r="AD189" s="66" t="str">
        <f ca="1">IF($AD$1=0,"",IF(ROWS($AD$2:$AD188)&gt;$AD$1,"",INDEX(טבלה9[[#All],[שם היחידה]],MATCH(ROWS($AD$2:$AD188),טבלה9[[#All],[מיון]],0))))</f>
        <v/>
      </c>
    </row>
    <row r="190" spans="30:30">
      <c r="AD190" s="66" t="str">
        <f ca="1">IF($AD$1=0,"",IF(ROWS($AD$2:$AD189)&gt;$AD$1,"",INDEX(טבלה9[[#All],[שם היחידה]],MATCH(ROWS($AD$2:$AD189),טבלה9[[#All],[מיון]],0))))</f>
        <v/>
      </c>
    </row>
    <row r="191" spans="30:30">
      <c r="AD191" s="66" t="str">
        <f ca="1">IF($AD$1=0,"",IF(ROWS($AD$2:$AD190)&gt;$AD$1,"",INDEX(טבלה9[[#All],[שם היחידה]],MATCH(ROWS($AD$2:$AD190),טבלה9[[#All],[מיון]],0))))</f>
        <v/>
      </c>
    </row>
    <row r="192" spans="30:30">
      <c r="AD192" s="66" t="str">
        <f ca="1">IF($AD$1=0,"",IF(ROWS($AD$2:$AD191)&gt;$AD$1,"",INDEX(טבלה9[[#All],[שם היחידה]],MATCH(ROWS($AD$2:$AD191),טבלה9[[#All],[מיון]],0))))</f>
        <v/>
      </c>
    </row>
    <row r="193" spans="30:30">
      <c r="AD193" s="66" t="str">
        <f ca="1">IF($AD$1=0,"",IF(ROWS($AD$2:$AD192)&gt;$AD$1,"",INDEX(טבלה9[[#All],[שם היחידה]],MATCH(ROWS($AD$2:$AD192),טבלה9[[#All],[מיון]],0))))</f>
        <v/>
      </c>
    </row>
    <row r="194" spans="30:30">
      <c r="AD194" s="66" t="str">
        <f ca="1">IF($AD$1=0,"",IF(ROWS($AD$2:$AD193)&gt;$AD$1,"",INDEX(טבלה9[[#All],[שם היחידה]],MATCH(ROWS($AD$2:$AD193),טבלה9[[#All],[מיון]],0))))</f>
        <v/>
      </c>
    </row>
    <row r="195" spans="30:30">
      <c r="AD195" s="66" t="str">
        <f ca="1">IF($AD$1=0,"",IF(ROWS($AD$2:$AD194)&gt;$AD$1,"",INDEX(טבלה9[[#All],[שם היחידה]],MATCH(ROWS($AD$2:$AD194),טבלה9[[#All],[מיון]],0))))</f>
        <v/>
      </c>
    </row>
    <row r="196" spans="30:30">
      <c r="AD196" s="66" t="str">
        <f ca="1">IF($AD$1=0,"",IF(ROWS($AD$2:$AD195)&gt;$AD$1,"",INDEX(טבלה9[[#All],[שם היחידה]],MATCH(ROWS($AD$2:$AD195),טבלה9[[#All],[מיון]],0))))</f>
        <v/>
      </c>
    </row>
    <row r="197" spans="30:30">
      <c r="AD197" s="66" t="str">
        <f ca="1">IF($AD$1=0,"",IF(ROWS($AD$2:$AD196)&gt;$AD$1,"",INDEX(טבלה9[[#All],[שם היחידה]],MATCH(ROWS($AD$2:$AD196),טבלה9[[#All],[מיון]],0))))</f>
        <v/>
      </c>
    </row>
    <row r="198" spans="30:30">
      <c r="AD198" s="66" t="str">
        <f ca="1">IF($AD$1=0,"",IF(ROWS($AD$2:$AD197)&gt;$AD$1,"",INDEX(טבלה9[[#All],[שם היחידה]],MATCH(ROWS($AD$2:$AD197),טבלה9[[#All],[מיון]],0))))</f>
        <v/>
      </c>
    </row>
    <row r="199" spans="30:30">
      <c r="AD199" s="66" t="str">
        <f ca="1">IF($AD$1=0,"",IF(ROWS($AD$2:$AD198)&gt;$AD$1,"",INDEX(טבלה9[[#All],[שם היחידה]],MATCH(ROWS($AD$2:$AD198),טבלה9[[#All],[מיון]],0))))</f>
        <v/>
      </c>
    </row>
    <row r="200" spans="30:30">
      <c r="AD200" s="66" t="str">
        <f ca="1">IF($AD$1=0,"",IF(ROWS($AD$2:$AD199)&gt;$AD$1,"",INDEX(טבלה9[[#All],[שם היחידה]],MATCH(ROWS($AD$2:$AD199),טבלה9[[#All],[מיון]],0))))</f>
        <v/>
      </c>
    </row>
    <row r="201" spans="30:30">
      <c r="AD201" s="66" t="str">
        <f ca="1">IF($AD$1=0,"",IF(ROWS($AD$2:$AD200)&gt;$AD$1,"",INDEX(טבלה9[[#All],[שם היחידה]],MATCH(ROWS($AD$2:$AD200),טבלה9[[#All],[מיון]],0))))</f>
        <v/>
      </c>
    </row>
    <row r="202" spans="30:30">
      <c r="AD202" s="66" t="str">
        <f ca="1">IF($AD$1=0,"",IF(ROWS($AD$2:$AD201)&gt;$AD$1,"",INDEX(טבלה9[[#All],[שם היחידה]],MATCH(ROWS($AD$2:$AD201),טבלה9[[#All],[מיון]],0))))</f>
        <v/>
      </c>
    </row>
    <row r="203" spans="30:30">
      <c r="AD203" s="66" t="str">
        <f ca="1">IF($AD$1=0,"",IF(ROWS($AD$2:$AD202)&gt;$AD$1,"",INDEX(טבלה9[[#All],[שם היחידה]],MATCH(ROWS($AD$2:$AD202),טבלה9[[#All],[מיון]],0))))</f>
        <v/>
      </c>
    </row>
    <row r="204" spans="30:30">
      <c r="AD204" s="66" t="str">
        <f ca="1">IF($AD$1=0,"",IF(ROWS($AD$2:$AD203)&gt;$AD$1,"",INDEX(טבלה9[[#All],[שם היחידה]],MATCH(ROWS($AD$2:$AD203),טבלה9[[#All],[מיון]],0))))</f>
        <v/>
      </c>
    </row>
    <row r="205" spans="30:30">
      <c r="AD205" s="66" t="str">
        <f ca="1">IF($AD$1=0,"",IF(ROWS($AD$2:$AD204)&gt;$AD$1,"",INDEX(טבלה9[[#All],[שם היחידה]],MATCH(ROWS($AD$2:$AD204),טבלה9[[#All],[מיון]],0))))</f>
        <v/>
      </c>
    </row>
    <row r="206" spans="30:30">
      <c r="AD206" s="66" t="str">
        <f ca="1">IF($AD$1=0,"",IF(ROWS($AD$2:$AD205)&gt;$AD$1,"",INDEX(טבלה9[[#All],[שם היחידה]],MATCH(ROWS($AD$2:$AD205),טבלה9[[#All],[מיון]],0))))</f>
        <v/>
      </c>
    </row>
    <row r="207" spans="30:30">
      <c r="AD207" s="66" t="str">
        <f ca="1">IF($AD$1=0,"",IF(ROWS($AD$2:$AD206)&gt;$AD$1,"",INDEX(טבלה9[[#All],[שם היחידה]],MATCH(ROWS($AD$2:$AD206),טבלה9[[#All],[מיון]],0))))</f>
        <v/>
      </c>
    </row>
    <row r="208" spans="30:30">
      <c r="AD208" s="66" t="str">
        <f ca="1">IF($AD$1=0,"",IF(ROWS($AD$2:$AD207)&gt;$AD$1,"",INDEX(טבלה9[[#All],[שם היחידה]],MATCH(ROWS($AD$2:$AD207),טבלה9[[#All],[מיון]],0))))</f>
        <v/>
      </c>
    </row>
    <row r="209" spans="30:30">
      <c r="AD209" s="66" t="str">
        <f ca="1">IF($AD$1=0,"",IF(ROWS($AD$2:$AD208)&gt;$AD$1,"",INDEX(טבלה9[[#All],[שם היחידה]],MATCH(ROWS($AD$2:$AD208),טבלה9[[#All],[מיון]],0))))</f>
        <v/>
      </c>
    </row>
    <row r="210" spans="30:30">
      <c r="AD210" s="66" t="str">
        <f ca="1">IF($AD$1=0,"",IF(ROWS($AD$2:$AD209)&gt;$AD$1,"",INDEX(טבלה9[[#All],[שם היחידה]],MATCH(ROWS($AD$2:$AD209),טבלה9[[#All],[מיון]],0))))</f>
        <v/>
      </c>
    </row>
    <row r="211" spans="30:30">
      <c r="AD211" s="66" t="str">
        <f ca="1">IF($AD$1=0,"",IF(ROWS($AD$2:$AD210)&gt;$AD$1,"",INDEX(טבלה9[[#All],[שם היחידה]],MATCH(ROWS($AD$2:$AD210),טבלה9[[#All],[מיון]],0))))</f>
        <v/>
      </c>
    </row>
    <row r="212" spans="30:30">
      <c r="AD212" s="66" t="str">
        <f ca="1">IF($AD$1=0,"",IF(ROWS($AD$2:$AD211)&gt;$AD$1,"",INDEX(טבלה9[[#All],[שם היחידה]],MATCH(ROWS($AD$2:$AD211),טבלה9[[#All],[מיון]],0))))</f>
        <v/>
      </c>
    </row>
    <row r="213" spans="30:30">
      <c r="AD213" s="66" t="str">
        <f ca="1">IF($AD$1=0,"",IF(ROWS($AD$2:$AD212)&gt;$AD$1,"",INDEX(טבלה9[[#All],[שם היחידה]],MATCH(ROWS($AD$2:$AD212),טבלה9[[#All],[מיון]],0))))</f>
        <v/>
      </c>
    </row>
    <row r="214" spans="30:30">
      <c r="AD214" s="66" t="str">
        <f ca="1">IF($AD$1=0,"",IF(ROWS($AD$2:$AD213)&gt;$AD$1,"",INDEX(טבלה9[[#All],[שם היחידה]],MATCH(ROWS($AD$2:$AD213),טבלה9[[#All],[מיון]],0))))</f>
        <v/>
      </c>
    </row>
    <row r="215" spans="30:30">
      <c r="AD215" s="66" t="str">
        <f ca="1">IF($AD$1=0,"",IF(ROWS($AD$2:$AD214)&gt;$AD$1,"",INDEX(טבלה9[[#All],[שם היחידה]],MATCH(ROWS($AD$2:$AD214),טבלה9[[#All],[מיון]],0))))</f>
        <v/>
      </c>
    </row>
    <row r="216" spans="30:30">
      <c r="AD216" s="66" t="str">
        <f ca="1">IF($AD$1=0,"",IF(ROWS($AD$2:$AD215)&gt;$AD$1,"",INDEX(טבלה9[[#All],[שם היחידה]],MATCH(ROWS($AD$2:$AD215),טבלה9[[#All],[מיון]],0))))</f>
        <v/>
      </c>
    </row>
    <row r="217" spans="30:30">
      <c r="AD217" s="66" t="str">
        <f ca="1">IF($AD$1=0,"",IF(ROWS($AD$2:$AD216)&gt;$AD$1,"",INDEX(טבלה9[[#All],[שם היחידה]],MATCH(ROWS($AD$2:$AD216),טבלה9[[#All],[מיון]],0))))</f>
        <v/>
      </c>
    </row>
    <row r="218" spans="30:30">
      <c r="AD218" s="66" t="str">
        <f ca="1">IF($AD$1=0,"",IF(ROWS($AD$2:$AD217)&gt;$AD$1,"",INDEX(טבלה9[[#All],[שם היחידה]],MATCH(ROWS($AD$2:$AD217),טבלה9[[#All],[מיון]],0))))</f>
        <v/>
      </c>
    </row>
    <row r="219" spans="30:30">
      <c r="AD219" s="66" t="str">
        <f ca="1">IF($AD$1=0,"",IF(ROWS($AD$2:$AD218)&gt;$AD$1,"",INDEX(טבלה9[[#All],[שם היחידה]],MATCH(ROWS($AD$2:$AD218),טבלה9[[#All],[מיון]],0))))</f>
        <v/>
      </c>
    </row>
    <row r="220" spans="30:30">
      <c r="AD220" s="66" t="str">
        <f ca="1">IF($AD$1=0,"",IF(ROWS($AD$2:$AD219)&gt;$AD$1,"",INDEX(טבלה9[[#All],[שם היחידה]],MATCH(ROWS($AD$2:$AD219),טבלה9[[#All],[מיון]],0))))</f>
        <v/>
      </c>
    </row>
    <row r="221" spans="30:30">
      <c r="AD221" s="66" t="str">
        <f ca="1">IF($AD$1=0,"",IF(ROWS($AD$2:$AD220)&gt;$AD$1,"",INDEX(טבלה9[[#All],[שם היחידה]],MATCH(ROWS($AD$2:$AD220),טבלה9[[#All],[מיון]],0))))</f>
        <v/>
      </c>
    </row>
    <row r="222" spans="30:30">
      <c r="AD222" s="66" t="str">
        <f ca="1">IF($AD$1=0,"",IF(ROWS($AD$2:$AD221)&gt;$AD$1,"",INDEX(טבלה9[[#All],[שם היחידה]],MATCH(ROWS($AD$2:$AD221),טבלה9[[#All],[מיון]],0))))</f>
        <v/>
      </c>
    </row>
    <row r="223" spans="30:30">
      <c r="AD223" s="66" t="str">
        <f ca="1">IF($AD$1=0,"",IF(ROWS($AD$2:$AD222)&gt;$AD$1,"",INDEX(טבלה9[[#All],[שם היחידה]],MATCH(ROWS($AD$2:$AD222),טבלה9[[#All],[מיון]],0))))</f>
        <v/>
      </c>
    </row>
    <row r="224" spans="30:30">
      <c r="AD224" s="66" t="str">
        <f ca="1">IF($AD$1=0,"",IF(ROWS($AD$2:$AD223)&gt;$AD$1,"",INDEX(טבלה9[[#All],[שם היחידה]],MATCH(ROWS($AD$2:$AD223),טבלה9[[#All],[מיון]],0))))</f>
        <v/>
      </c>
    </row>
    <row r="225" spans="30:30">
      <c r="AD225" s="66" t="str">
        <f ca="1">IF($AD$1=0,"",IF(ROWS($AD$2:$AD224)&gt;$AD$1,"",INDEX(טבלה9[[#All],[שם היחידה]],MATCH(ROWS($AD$2:$AD224),טבלה9[[#All],[מיון]],0))))</f>
        <v/>
      </c>
    </row>
    <row r="226" spans="30:30">
      <c r="AD226" s="66" t="str">
        <f ca="1">IF($AD$1=0,"",IF(ROWS($AD$2:$AD225)&gt;$AD$1,"",INDEX(טבלה9[[#All],[שם היחידה]],MATCH(ROWS($AD$2:$AD225),טבלה9[[#All],[מיון]],0))))</f>
        <v/>
      </c>
    </row>
    <row r="227" spans="30:30">
      <c r="AD227" s="66" t="str">
        <f ca="1">IF($AD$1=0,"",IF(ROWS($AD$2:$AD226)&gt;$AD$1,"",INDEX(טבלה9[[#All],[שם היחידה]],MATCH(ROWS($AD$2:$AD226),טבלה9[[#All],[מיון]],0))))</f>
        <v/>
      </c>
    </row>
    <row r="228" spans="30:30">
      <c r="AD228" s="66" t="str">
        <f ca="1">IF($AD$1=0,"",IF(ROWS($AD$2:$AD227)&gt;$AD$1,"",INDEX(טבלה9[[#All],[שם היחידה]],MATCH(ROWS($AD$2:$AD227),טבלה9[[#All],[מיון]],0))))</f>
        <v/>
      </c>
    </row>
    <row r="229" spans="30:30">
      <c r="AD229" s="66" t="str">
        <f ca="1">IF($AD$1=0,"",IF(ROWS($AD$2:$AD228)&gt;$AD$1,"",INDEX(טבלה9[[#All],[שם היחידה]],MATCH(ROWS($AD$2:$AD228),טבלה9[[#All],[מיון]],0))))</f>
        <v/>
      </c>
    </row>
    <row r="230" spans="30:30">
      <c r="AD230" s="66" t="str">
        <f ca="1">IF($AD$1=0,"",IF(ROWS($AD$2:$AD229)&gt;$AD$1,"",INDEX(טבלה9[[#All],[שם היחידה]],MATCH(ROWS($AD$2:$AD229),טבלה9[[#All],[מיון]],0))))</f>
        <v/>
      </c>
    </row>
    <row r="231" spans="30:30">
      <c r="AD231" s="66" t="str">
        <f ca="1">IF($AD$1=0,"",IF(ROWS($AD$2:$AD230)&gt;$AD$1,"",INDEX(טבלה9[[#All],[שם היחידה]],MATCH(ROWS($AD$2:$AD230),טבלה9[[#All],[מיון]],0))))</f>
        <v/>
      </c>
    </row>
    <row r="232" spans="30:30">
      <c r="AD232" s="66" t="str">
        <f ca="1">IF($AD$1=0,"",IF(ROWS($AD$2:$AD231)&gt;$AD$1,"",INDEX(טבלה9[[#All],[שם היחידה]],MATCH(ROWS($AD$2:$AD231),טבלה9[[#All],[מיון]],0))))</f>
        <v/>
      </c>
    </row>
    <row r="233" spans="30:30">
      <c r="AD233" s="66" t="str">
        <f ca="1">IF($AD$1=0,"",IF(ROWS($AD$2:$AD232)&gt;$AD$1,"",INDEX(טבלה9[[#All],[שם היחידה]],MATCH(ROWS($AD$2:$AD232),טבלה9[[#All],[מיון]],0))))</f>
        <v/>
      </c>
    </row>
    <row r="234" spans="30:30">
      <c r="AD234" s="66" t="str">
        <f ca="1">IF($AD$1=0,"",IF(ROWS($AD$2:$AD233)&gt;$AD$1,"",INDEX(טבלה9[[#All],[שם היחידה]],MATCH(ROWS($AD$2:$AD233),טבלה9[[#All],[מיון]],0))))</f>
        <v/>
      </c>
    </row>
    <row r="235" spans="30:30">
      <c r="AD235" s="66" t="str">
        <f ca="1">IF($AD$1=0,"",IF(ROWS($AD$2:$AD234)&gt;$AD$1,"",INDEX(טבלה9[[#All],[שם היחידה]],MATCH(ROWS($AD$2:$AD234),טבלה9[[#All],[מיון]],0))))</f>
        <v/>
      </c>
    </row>
    <row r="236" spans="30:30">
      <c r="AD236" s="66" t="str">
        <f ca="1">IF($AD$1=0,"",IF(ROWS($AD$2:$AD235)&gt;$AD$1,"",INDEX(טבלה9[[#All],[שם היחידה]],MATCH(ROWS($AD$2:$AD235),טבלה9[[#All],[מיון]],0))))</f>
        <v/>
      </c>
    </row>
    <row r="237" spans="30:30">
      <c r="AD237" s="66" t="str">
        <f ca="1">IF($AD$1=0,"",IF(ROWS($AD$2:$AD236)&gt;$AD$1,"",INDEX(טבלה9[[#All],[שם היחידה]],MATCH(ROWS($AD$2:$AD236),טבלה9[[#All],[מיון]],0))))</f>
        <v/>
      </c>
    </row>
    <row r="238" spans="30:30">
      <c r="AD238" s="66" t="str">
        <f ca="1">IF($AD$1=0,"",IF(ROWS($AD$2:$AD237)&gt;$AD$1,"",INDEX(טבלה9[[#All],[שם היחידה]],MATCH(ROWS($AD$2:$AD237),טבלה9[[#All],[מיון]],0))))</f>
        <v/>
      </c>
    </row>
    <row r="239" spans="30:30">
      <c r="AD239" s="66" t="str">
        <f ca="1">IF($AD$1=0,"",IF(ROWS($AD$2:$AD238)&gt;$AD$1,"",INDEX(טבלה9[[#All],[שם היחידה]],MATCH(ROWS($AD$2:$AD238),טבלה9[[#All],[מיון]],0))))</f>
        <v/>
      </c>
    </row>
    <row r="240" spans="30:30">
      <c r="AD240" s="66" t="str">
        <f ca="1">IF($AD$1=0,"",IF(ROWS($AD$2:$AD239)&gt;$AD$1,"",INDEX(טבלה9[[#All],[שם היחידה]],MATCH(ROWS($AD$2:$AD239),טבלה9[[#All],[מיון]],0))))</f>
        <v/>
      </c>
    </row>
    <row r="241" spans="30:30">
      <c r="AD241" s="66" t="str">
        <f ca="1">IF($AD$1=0,"",IF(ROWS($AD$2:$AD240)&gt;$AD$1,"",INDEX(טבלה9[[#All],[שם היחידה]],MATCH(ROWS($AD$2:$AD240),טבלה9[[#All],[מיון]],0))))</f>
        <v/>
      </c>
    </row>
    <row r="242" spans="30:30">
      <c r="AD242" s="66" t="str">
        <f ca="1">IF($AD$1=0,"",IF(ROWS($AD$2:$AD241)&gt;$AD$1,"",INDEX(טבלה9[[#All],[שם היחידה]],MATCH(ROWS($AD$2:$AD241),טבלה9[[#All],[מיון]],0))))</f>
        <v/>
      </c>
    </row>
    <row r="243" spans="30:30">
      <c r="AD243" s="66" t="str">
        <f ca="1">IF($AD$1=0,"",IF(ROWS($AD$2:$AD242)&gt;$AD$1,"",INDEX(טבלה9[[#All],[שם היחידה]],MATCH(ROWS($AD$2:$AD242),טבלה9[[#All],[מיון]],0))))</f>
        <v/>
      </c>
    </row>
    <row r="244" spans="30:30">
      <c r="AD244" s="66" t="str">
        <f ca="1">IF($AD$1=0,"",IF(ROWS($AD$2:$AD243)&gt;$AD$1,"",INDEX(טבלה9[[#All],[שם היחידה]],MATCH(ROWS($AD$2:$AD243),טבלה9[[#All],[מיון]],0))))</f>
        <v/>
      </c>
    </row>
    <row r="245" spans="30:30">
      <c r="AD245" s="66" t="str">
        <f ca="1">IF($AD$1=0,"",IF(ROWS($AD$2:$AD244)&gt;$AD$1,"",INDEX(טבלה9[[#All],[שם היחידה]],MATCH(ROWS($AD$2:$AD244),טבלה9[[#All],[מיון]],0))))</f>
        <v/>
      </c>
    </row>
    <row r="246" spans="30:30">
      <c r="AD246" s="66" t="str">
        <f ca="1">IF($AD$1=0,"",IF(ROWS($AD$2:$AD245)&gt;$AD$1,"",INDEX(טבלה9[[#All],[שם היחידה]],MATCH(ROWS($AD$2:$AD245),טבלה9[[#All],[מיון]],0))))</f>
        <v/>
      </c>
    </row>
    <row r="247" spans="30:30">
      <c r="AD247" s="66" t="str">
        <f ca="1">IF($AD$1=0,"",IF(ROWS($AD$2:$AD246)&gt;$AD$1,"",INDEX(טבלה9[[#All],[שם היחידה]],MATCH(ROWS($AD$2:$AD246),טבלה9[[#All],[מיון]],0))))</f>
        <v/>
      </c>
    </row>
    <row r="248" spans="30:30">
      <c r="AD248" s="66" t="str">
        <f ca="1">IF($AD$1=0,"",IF(ROWS($AD$2:$AD247)&gt;$AD$1,"",INDEX(טבלה9[[#All],[שם היחידה]],MATCH(ROWS($AD$2:$AD247),טבלה9[[#All],[מיון]],0))))</f>
        <v/>
      </c>
    </row>
    <row r="249" spans="30:30">
      <c r="AD249" s="66" t="str">
        <f ca="1">IF($AD$1=0,"",IF(ROWS($AD$2:$AD248)&gt;$AD$1,"",INDEX(טבלה9[[#All],[שם היחידה]],MATCH(ROWS($AD$2:$AD248),טבלה9[[#All],[מיון]],0))))</f>
        <v/>
      </c>
    </row>
    <row r="250" spans="30:30">
      <c r="AD250" s="66" t="str">
        <f ca="1">IF($AD$1=0,"",IF(ROWS($AD$2:$AD249)&gt;$AD$1,"",INDEX(טבלה9[[#All],[שם היחידה]],MATCH(ROWS($AD$2:$AD249),טבלה9[[#All],[מיון]],0))))</f>
        <v/>
      </c>
    </row>
    <row r="251" spans="30:30">
      <c r="AD251" s="66" t="str">
        <f ca="1">IF($AD$1=0,"",IF(ROWS($AD$2:$AD250)&gt;$AD$1,"",INDEX(טבלה9[[#All],[שם היחידה]],MATCH(ROWS($AD$2:$AD250),טבלה9[[#All],[מיון]],0))))</f>
        <v/>
      </c>
    </row>
    <row r="252" spans="30:30">
      <c r="AD252" s="66" t="str">
        <f ca="1">IF($AD$1=0,"",IF(ROWS($AD$2:$AD251)&gt;$AD$1,"",INDEX(טבלה9[[#All],[שם היחידה]],MATCH(ROWS($AD$2:$AD251),טבלה9[[#All],[מיון]],0))))</f>
        <v/>
      </c>
    </row>
    <row r="253" spans="30:30">
      <c r="AD253" s="66" t="str">
        <f ca="1">IF($AD$1=0,"",IF(ROWS($AD$2:$AD252)&gt;$AD$1,"",INDEX(טבלה9[[#All],[שם היחידה]],MATCH(ROWS($AD$2:$AD252),טבלה9[[#All],[מיון]],0))))</f>
        <v/>
      </c>
    </row>
    <row r="254" spans="30:30">
      <c r="AD254" s="66" t="str">
        <f ca="1">IF($AD$1=0,"",IF(ROWS($AD$2:$AD253)&gt;$AD$1,"",INDEX(טבלה9[[#All],[שם היחידה]],MATCH(ROWS($AD$2:$AD253),טבלה9[[#All],[מיון]],0))))</f>
        <v/>
      </c>
    </row>
    <row r="255" spans="30:30">
      <c r="AD255" s="66" t="str">
        <f ca="1">IF($AD$1=0,"",IF(ROWS($AD$2:$AD254)&gt;$AD$1,"",INDEX(טבלה9[[#All],[שם היחידה]],MATCH(ROWS($AD$2:$AD254),טבלה9[[#All],[מיון]],0))))</f>
        <v/>
      </c>
    </row>
    <row r="256" spans="30:30">
      <c r="AD256" s="66" t="str">
        <f ca="1">IF($AD$1=0,"",IF(ROWS($AD$2:$AD255)&gt;$AD$1,"",INDEX(טבלה9[[#All],[שם היחידה]],MATCH(ROWS($AD$2:$AD255),טבלה9[[#All],[מיון]],0))))</f>
        <v/>
      </c>
    </row>
    <row r="257" spans="30:30">
      <c r="AD257" s="66" t="str">
        <f ca="1">IF($AD$1=0,"",IF(ROWS($AD$2:$AD256)&gt;$AD$1,"",INDEX(טבלה9[[#All],[שם היחידה]],MATCH(ROWS($AD$2:$AD256),טבלה9[[#All],[מיון]],0))))</f>
        <v/>
      </c>
    </row>
    <row r="258" spans="30:30">
      <c r="AD258" s="66" t="str">
        <f ca="1">IF($AD$1=0,"",IF(ROWS($AD$2:$AD257)&gt;$AD$1,"",INDEX(טבלה9[[#All],[שם היחידה]],MATCH(ROWS($AD$2:$AD257),טבלה9[[#All],[מיון]],0))))</f>
        <v/>
      </c>
    </row>
    <row r="259" spans="30:30">
      <c r="AD259" s="66" t="str">
        <f ca="1">IF($AD$1=0,"",IF(ROWS($AD$2:$AD258)&gt;$AD$1,"",INDEX(טבלה9[[#All],[שם היחידה]],MATCH(ROWS($AD$2:$AD258),טבלה9[[#All],[מיון]],0))))</f>
        <v/>
      </c>
    </row>
    <row r="260" spans="30:30">
      <c r="AD260" s="66" t="str">
        <f ca="1">IF($AD$1=0,"",IF(ROWS($AD$2:$AD259)&gt;$AD$1,"",INDEX(טבלה9[[#All],[שם היחידה]],MATCH(ROWS($AD$2:$AD259),טבלה9[[#All],[מיון]],0))))</f>
        <v/>
      </c>
    </row>
    <row r="261" spans="30:30">
      <c r="AD261" s="66" t="str">
        <f ca="1">IF($AD$1=0,"",IF(ROWS($AD$2:$AD260)&gt;$AD$1,"",INDEX(טבלה9[[#All],[שם היחידה]],MATCH(ROWS($AD$2:$AD260),טבלה9[[#All],[מיון]],0))))</f>
        <v/>
      </c>
    </row>
    <row r="262" spans="30:30">
      <c r="AD262" s="66" t="str">
        <f ca="1">IF($AD$1=0,"",IF(ROWS($AD$2:$AD261)&gt;$AD$1,"",INDEX(טבלה9[[#All],[שם היחידה]],MATCH(ROWS($AD$2:$AD261),טבלה9[[#All],[מיון]],0))))</f>
        <v/>
      </c>
    </row>
    <row r="263" spans="30:30">
      <c r="AD263" s="66" t="str">
        <f ca="1">IF($AD$1=0,"",IF(ROWS($AD$2:$AD262)&gt;$AD$1,"",INDEX(טבלה9[[#All],[שם היחידה]],MATCH(ROWS($AD$2:$AD262),טבלה9[[#All],[מיון]],0))))</f>
        <v/>
      </c>
    </row>
    <row r="264" spans="30:30">
      <c r="AD264" s="66" t="str">
        <f ca="1">IF($AD$1=0,"",IF(ROWS($AD$2:$AD263)&gt;$AD$1,"",INDEX(טבלה9[[#All],[שם היחידה]],MATCH(ROWS($AD$2:$AD263),טבלה9[[#All],[מיון]],0))))</f>
        <v/>
      </c>
    </row>
    <row r="265" spans="30:30">
      <c r="AD265" s="66" t="str">
        <f ca="1">IF($AD$1=0,"",IF(ROWS($AD$2:$AD264)&gt;$AD$1,"",INDEX(טבלה9[[#All],[שם היחידה]],MATCH(ROWS($AD$2:$AD264),טבלה9[[#All],[מיון]],0))))</f>
        <v/>
      </c>
    </row>
    <row r="266" spans="30:30">
      <c r="AD266" s="66" t="str">
        <f ca="1">IF($AD$1=0,"",IF(ROWS($AD$2:$AD265)&gt;$AD$1,"",INDEX(טבלה9[[#All],[שם היחידה]],MATCH(ROWS($AD$2:$AD265),טבלה9[[#All],[מיון]],0))))</f>
        <v/>
      </c>
    </row>
    <row r="267" spans="30:30">
      <c r="AD267" s="66" t="str">
        <f ca="1">IF($AD$1=0,"",IF(ROWS($AD$2:$AD266)&gt;$AD$1,"",INDEX(טבלה9[[#All],[שם היחידה]],MATCH(ROWS($AD$2:$AD266),טבלה9[[#All],[מיון]],0))))</f>
        <v/>
      </c>
    </row>
    <row r="268" spans="30:30">
      <c r="AD268" s="66" t="str">
        <f ca="1">IF($AD$1=0,"",IF(ROWS($AD$2:$AD267)&gt;$AD$1,"",INDEX(טבלה9[[#All],[שם היחידה]],MATCH(ROWS($AD$2:$AD267),טבלה9[[#All],[מיון]],0))))</f>
        <v/>
      </c>
    </row>
    <row r="269" spans="30:30">
      <c r="AD269" s="66" t="str">
        <f ca="1">IF($AD$1=0,"",IF(ROWS($AD$2:$AD268)&gt;$AD$1,"",INDEX(טבלה9[[#All],[שם היחידה]],MATCH(ROWS($AD$2:$AD268),טבלה9[[#All],[מיון]],0))))</f>
        <v/>
      </c>
    </row>
    <row r="270" spans="30:30">
      <c r="AD270" s="66" t="str">
        <f ca="1">IF($AD$1=0,"",IF(ROWS($AD$2:$AD269)&gt;$AD$1,"",INDEX(טבלה9[[#All],[שם היחידה]],MATCH(ROWS($AD$2:$AD269),טבלה9[[#All],[מיון]],0))))</f>
        <v/>
      </c>
    </row>
    <row r="271" spans="30:30">
      <c r="AD271" s="66" t="str">
        <f ca="1">IF($AD$1=0,"",IF(ROWS($AD$2:$AD270)&gt;$AD$1,"",INDEX(טבלה9[[#All],[שם היחידה]],MATCH(ROWS($AD$2:$AD270),טבלה9[[#All],[מיון]],0))))</f>
        <v/>
      </c>
    </row>
    <row r="272" spans="30:30">
      <c r="AD272" s="66" t="str">
        <f ca="1">IF($AD$1=0,"",IF(ROWS($AD$2:$AD271)&gt;$AD$1,"",INDEX(טבלה9[[#All],[שם היחידה]],MATCH(ROWS($AD$2:$AD271),טבלה9[[#All],[מיון]],0))))</f>
        <v/>
      </c>
    </row>
    <row r="273" spans="30:30">
      <c r="AD273" s="66" t="str">
        <f ca="1">IF($AD$1=0,"",IF(ROWS($AD$2:$AD272)&gt;$AD$1,"",INDEX(טבלה9[[#All],[שם היחידה]],MATCH(ROWS($AD$2:$AD272),טבלה9[[#All],[מיון]],0))))</f>
        <v/>
      </c>
    </row>
    <row r="274" spans="30:30">
      <c r="AD274" s="66" t="str">
        <f ca="1">IF($AD$1=0,"",IF(ROWS($AD$2:$AD273)&gt;$AD$1,"",INDEX(טבלה9[[#All],[שם היחידה]],MATCH(ROWS($AD$2:$AD273),טבלה9[[#All],[מיון]],0))))</f>
        <v/>
      </c>
    </row>
    <row r="275" spans="30:30">
      <c r="AD275" s="66" t="str">
        <f ca="1">IF($AD$1=0,"",IF(ROWS($AD$2:$AD274)&gt;$AD$1,"",INDEX(טבלה9[[#All],[שם היחידה]],MATCH(ROWS($AD$2:$AD274),טבלה9[[#All],[מיון]],0))))</f>
        <v/>
      </c>
    </row>
    <row r="276" spans="30:30">
      <c r="AD276" s="66" t="str">
        <f ca="1">IF($AD$1=0,"",IF(ROWS($AD$2:$AD275)&gt;$AD$1,"",INDEX(טבלה9[[#All],[שם היחידה]],MATCH(ROWS($AD$2:$AD275),טבלה9[[#All],[מיון]],0))))</f>
        <v/>
      </c>
    </row>
    <row r="277" spans="30:30">
      <c r="AD277" s="66" t="str">
        <f ca="1">IF($AD$1=0,"",IF(ROWS($AD$2:$AD276)&gt;$AD$1,"",INDEX(טבלה9[[#All],[שם היחידה]],MATCH(ROWS($AD$2:$AD276),טבלה9[[#All],[מיון]],0))))</f>
        <v/>
      </c>
    </row>
    <row r="278" spans="30:30">
      <c r="AD278" s="66" t="str">
        <f ca="1">IF($AD$1=0,"",IF(ROWS($AD$2:$AD277)&gt;$AD$1,"",INDEX(טבלה9[[#All],[שם היחידה]],MATCH(ROWS($AD$2:$AD277),טבלה9[[#All],[מיון]],0))))</f>
        <v/>
      </c>
    </row>
    <row r="279" spans="30:30">
      <c r="AD279" s="66" t="str">
        <f ca="1">IF($AD$1=0,"",IF(ROWS($AD$2:$AD278)&gt;$AD$1,"",INDEX(טבלה9[[#All],[שם היחידה]],MATCH(ROWS($AD$2:$AD278),טבלה9[[#All],[מיון]],0))))</f>
        <v/>
      </c>
    </row>
    <row r="280" spans="30:30">
      <c r="AD280" s="66" t="str">
        <f ca="1">IF($AD$1=0,"",IF(ROWS($AD$2:$AD279)&gt;$AD$1,"",INDEX(טבלה9[[#All],[שם היחידה]],MATCH(ROWS($AD$2:$AD279),טבלה9[[#All],[מיון]],0))))</f>
        <v/>
      </c>
    </row>
    <row r="281" spans="30:30">
      <c r="AD281" s="66" t="str">
        <f ca="1">IF($AD$1=0,"",IF(ROWS($AD$2:$AD280)&gt;$AD$1,"",INDEX(טבלה9[[#All],[שם היחידה]],MATCH(ROWS($AD$2:$AD280),טבלה9[[#All],[מיון]],0))))</f>
        <v/>
      </c>
    </row>
    <row r="282" spans="30:30">
      <c r="AD282" s="66" t="str">
        <f ca="1">IF($AD$1=0,"",IF(ROWS($AD$2:$AD281)&gt;$AD$1,"",INDEX(טבלה9[[#All],[שם היחידה]],MATCH(ROWS($AD$2:$AD281),טבלה9[[#All],[מיון]],0))))</f>
        <v/>
      </c>
    </row>
    <row r="283" spans="30:30">
      <c r="AD283" s="66" t="str">
        <f ca="1">IF($AD$1=0,"",IF(ROWS($AD$2:$AD282)&gt;$AD$1,"",INDEX(טבלה9[[#All],[שם היחידה]],MATCH(ROWS($AD$2:$AD282),טבלה9[[#All],[מיון]],0))))</f>
        <v/>
      </c>
    </row>
    <row r="284" spans="30:30">
      <c r="AD284" s="66" t="str">
        <f ca="1">IF($AD$1=0,"",IF(ROWS($AD$2:$AD283)&gt;$AD$1,"",INDEX(טבלה9[[#All],[שם היחידה]],MATCH(ROWS($AD$2:$AD283),טבלה9[[#All],[מיון]],0))))</f>
        <v/>
      </c>
    </row>
    <row r="285" spans="30:30">
      <c r="AD285" s="66" t="str">
        <f ca="1">IF($AD$1=0,"",IF(ROWS($AD$2:$AD284)&gt;$AD$1,"",INDEX(טבלה9[[#All],[שם היחידה]],MATCH(ROWS($AD$2:$AD284),טבלה9[[#All],[מיון]],0))))</f>
        <v/>
      </c>
    </row>
    <row r="286" spans="30:30">
      <c r="AD286" s="66" t="str">
        <f ca="1">IF($AD$1=0,"",IF(ROWS($AD$2:$AD285)&gt;$AD$1,"",INDEX(טבלה9[[#All],[שם היחידה]],MATCH(ROWS($AD$2:$AD285),טבלה9[[#All],[מיון]],0))))</f>
        <v/>
      </c>
    </row>
    <row r="287" spans="30:30">
      <c r="AD287" s="66" t="str">
        <f ca="1">IF($AD$1=0,"",IF(ROWS($AD$2:$AD286)&gt;$AD$1,"",INDEX(טבלה9[[#All],[שם היחידה]],MATCH(ROWS($AD$2:$AD286),טבלה9[[#All],[מיון]],0))))</f>
        <v/>
      </c>
    </row>
    <row r="288" spans="30:30">
      <c r="AD288" s="66" t="str">
        <f ca="1">IF($AD$1=0,"",IF(ROWS($AD$2:$AD287)&gt;$AD$1,"",INDEX(טבלה9[[#All],[שם היחידה]],MATCH(ROWS($AD$2:$AD287),טבלה9[[#All],[מיון]],0))))</f>
        <v/>
      </c>
    </row>
    <row r="289" spans="30:30">
      <c r="AD289" s="66" t="str">
        <f ca="1">IF($AD$1=0,"",IF(ROWS($AD$2:$AD288)&gt;$AD$1,"",INDEX(טבלה9[[#All],[שם היחידה]],MATCH(ROWS($AD$2:$AD288),טבלה9[[#All],[מיון]],0))))</f>
        <v/>
      </c>
    </row>
    <row r="290" spans="30:30">
      <c r="AD290" s="66" t="str">
        <f ca="1">IF($AD$1=0,"",IF(ROWS($AD$2:$AD289)&gt;$AD$1,"",INDEX(טבלה9[[#All],[שם היחידה]],MATCH(ROWS($AD$2:$AD289),טבלה9[[#All],[מיון]],0))))</f>
        <v/>
      </c>
    </row>
    <row r="291" spans="30:30">
      <c r="AD291" s="66" t="str">
        <f ca="1">IF($AD$1=0,"",IF(ROWS($AD$2:$AD290)&gt;$AD$1,"",INDEX(טבלה9[[#All],[שם היחידה]],MATCH(ROWS($AD$2:$AD290),טבלה9[[#All],[מיון]],0))))</f>
        <v/>
      </c>
    </row>
    <row r="292" spans="30:30">
      <c r="AD292" s="66" t="str">
        <f ca="1">IF($AD$1=0,"",IF(ROWS($AD$2:$AD291)&gt;$AD$1,"",INDEX(טבלה9[[#All],[שם היחידה]],MATCH(ROWS($AD$2:$AD291),טבלה9[[#All],[מיון]],0))))</f>
        <v/>
      </c>
    </row>
    <row r="293" spans="30:30">
      <c r="AD293" s="66" t="str">
        <f ca="1">IF($AD$1=0,"",IF(ROWS($AD$2:$AD292)&gt;$AD$1,"",INDEX(טבלה9[[#All],[שם היחידה]],MATCH(ROWS($AD$2:$AD292),טבלה9[[#All],[מיון]],0))))</f>
        <v/>
      </c>
    </row>
    <row r="294" spans="30:30">
      <c r="AD294" s="66" t="str">
        <f ca="1">IF($AD$1=0,"",IF(ROWS($AD$2:$AD293)&gt;$AD$1,"",INDEX(טבלה9[[#All],[שם היחידה]],MATCH(ROWS($AD$2:$AD293),טבלה9[[#All],[מיון]],0))))</f>
        <v/>
      </c>
    </row>
    <row r="295" spans="30:30">
      <c r="AD295" s="66" t="str">
        <f ca="1">IF($AD$1=0,"",IF(ROWS($AD$2:$AD294)&gt;$AD$1,"",INDEX(טבלה9[[#All],[שם היחידה]],MATCH(ROWS($AD$2:$AD294),טבלה9[[#All],[מיון]],0))))</f>
        <v/>
      </c>
    </row>
    <row r="296" spans="30:30">
      <c r="AD296" s="66" t="str">
        <f ca="1">IF($AD$1=0,"",IF(ROWS($AD$2:$AD295)&gt;$AD$1,"",INDEX(טבלה9[[#All],[שם היחידה]],MATCH(ROWS($AD$2:$AD295),טבלה9[[#All],[מיון]],0))))</f>
        <v/>
      </c>
    </row>
    <row r="297" spans="30:30">
      <c r="AD297" s="66" t="str">
        <f ca="1">IF($AD$1=0,"",IF(ROWS($AD$2:$AD296)&gt;$AD$1,"",INDEX(טבלה9[[#All],[שם היחידה]],MATCH(ROWS($AD$2:$AD296),טבלה9[[#All],[מיון]],0))))</f>
        <v/>
      </c>
    </row>
    <row r="298" spans="30:30">
      <c r="AD298" s="66" t="str">
        <f ca="1">IF($AD$1=0,"",IF(ROWS($AD$2:$AD297)&gt;$AD$1,"",INDEX(טבלה9[[#All],[שם היחידה]],MATCH(ROWS($AD$2:$AD297),טבלה9[[#All],[מיון]],0))))</f>
        <v/>
      </c>
    </row>
    <row r="299" spans="30:30">
      <c r="AD299" s="66" t="str">
        <f ca="1">IF($AD$1=0,"",IF(ROWS($AD$2:$AD298)&gt;$AD$1,"",INDEX(טבלה9[[#All],[שם היחידה]],MATCH(ROWS($AD$2:$AD298),טבלה9[[#All],[מיון]],0))))</f>
        <v/>
      </c>
    </row>
    <row r="300" spans="30:30">
      <c r="AD300" s="66" t="str">
        <f ca="1">IF($AD$1=0,"",IF(ROWS($AD$2:$AD299)&gt;$AD$1,"",INDEX(טבלה9[[#All],[שם היחידה]],MATCH(ROWS($AD$2:$AD299),טבלה9[[#All],[מיון]],0))))</f>
        <v/>
      </c>
    </row>
    <row r="301" spans="30:30">
      <c r="AD301" s="66" t="str">
        <f ca="1">IF($AD$1=0,"",IF(ROWS($AD$2:$AD300)&gt;$AD$1,"",INDEX(טבלה9[[#All],[שם היחידה]],MATCH(ROWS($AD$2:$AD300),טבלה9[[#All],[מיון]],0))))</f>
        <v/>
      </c>
    </row>
    <row r="302" spans="30:30">
      <c r="AD302" s="66" t="str">
        <f ca="1">IF($AD$1=0,"",IF(ROWS($AD$2:$AD301)&gt;$AD$1,"",INDEX(טבלה9[[#All],[שם היחידה]],MATCH(ROWS($AD$2:$AD301),טבלה9[[#All],[מיון]],0))))</f>
        <v/>
      </c>
    </row>
    <row r="303" spans="30:30">
      <c r="AD303" s="66" t="str">
        <f ca="1">IF($AD$1=0,"",IF(ROWS($AD$2:$AD302)&gt;$AD$1,"",INDEX(טבלה9[[#All],[שם היחידה]],MATCH(ROWS($AD$2:$AD302),טבלה9[[#All],[מיון]],0))))</f>
        <v/>
      </c>
    </row>
    <row r="304" spans="30:30">
      <c r="AD304" s="66" t="str">
        <f ca="1">IF($AD$1=0,"",IF(ROWS($AD$2:$AD303)&gt;$AD$1,"",INDEX(טבלה9[[#All],[שם היחידה]],MATCH(ROWS($AD$2:$AD303),טבלה9[[#All],[מיון]],0))))</f>
        <v/>
      </c>
    </row>
    <row r="305" spans="30:30">
      <c r="AD305" s="66" t="str">
        <f ca="1">IF($AD$1=0,"",IF(ROWS($AD$2:$AD304)&gt;$AD$1,"",INDEX(טבלה9[[#All],[שם היחידה]],MATCH(ROWS($AD$2:$AD304),טבלה9[[#All],[מיון]],0))))</f>
        <v/>
      </c>
    </row>
    <row r="306" spans="30:30">
      <c r="AD306" s="66" t="str">
        <f ca="1">IF($AD$1=0,"",IF(ROWS($AD$2:$AD305)&gt;$AD$1,"",INDEX(טבלה9[[#All],[שם היחידה]],MATCH(ROWS($AD$2:$AD305),טבלה9[[#All],[מיון]],0))))</f>
        <v/>
      </c>
    </row>
    <row r="307" spans="30:30">
      <c r="AD307" s="66" t="str">
        <f ca="1">IF($AD$1=0,"",IF(ROWS($AD$2:$AD306)&gt;$AD$1,"",INDEX(טבלה9[[#All],[שם היחידה]],MATCH(ROWS($AD$2:$AD306),טבלה9[[#All],[מיון]],0))))</f>
        <v/>
      </c>
    </row>
    <row r="308" spans="30:30">
      <c r="AD308" s="66" t="str">
        <f ca="1">IF($AD$1=0,"",IF(ROWS($AD$2:$AD307)&gt;$AD$1,"",INDEX(טבלה9[[#All],[שם היחידה]],MATCH(ROWS($AD$2:$AD307),טבלה9[[#All],[מיון]],0))))</f>
        <v/>
      </c>
    </row>
    <row r="309" spans="30:30">
      <c r="AD309" s="66" t="str">
        <f ca="1">IF($AD$1=0,"",IF(ROWS($AD$2:$AD308)&gt;$AD$1,"",INDEX(טבלה9[[#All],[שם היחידה]],MATCH(ROWS($AD$2:$AD308),טבלה9[[#All],[מיון]],0))))</f>
        <v/>
      </c>
    </row>
    <row r="310" spans="30:30">
      <c r="AD310" s="66" t="str">
        <f ca="1">IF($AD$1=0,"",IF(ROWS($AD$2:$AD309)&gt;$AD$1,"",INDEX(טבלה9[[#All],[שם היחידה]],MATCH(ROWS($AD$2:$AD309),טבלה9[[#All],[מיון]],0))))</f>
        <v/>
      </c>
    </row>
    <row r="311" spans="30:30">
      <c r="AD311" s="66" t="str">
        <f ca="1">IF($AD$1=0,"",IF(ROWS($AD$2:$AD310)&gt;$AD$1,"",INDEX(טבלה9[[#All],[שם היחידה]],MATCH(ROWS($AD$2:$AD310),טבלה9[[#All],[מיון]],0))))</f>
        <v/>
      </c>
    </row>
    <row r="312" spans="30:30">
      <c r="AD312" s="66" t="str">
        <f ca="1">IF($AD$1=0,"",IF(ROWS($AD$2:$AD311)&gt;$AD$1,"",INDEX(טבלה9[[#All],[שם היחידה]],MATCH(ROWS($AD$2:$AD311),טבלה9[[#All],[מיון]],0))))</f>
        <v/>
      </c>
    </row>
    <row r="313" spans="30:30">
      <c r="AD313" s="66" t="str">
        <f ca="1">IF($AD$1=0,"",IF(ROWS($AD$2:$AD312)&gt;$AD$1,"",INDEX(טבלה9[[#All],[שם היחידה]],MATCH(ROWS($AD$2:$AD312),טבלה9[[#All],[מיון]],0))))</f>
        <v/>
      </c>
    </row>
    <row r="314" spans="30:30">
      <c r="AD314" s="66" t="str">
        <f ca="1">IF($AD$1=0,"",IF(ROWS($AD$2:$AD313)&gt;$AD$1,"",INDEX(טבלה9[[#All],[שם היחידה]],MATCH(ROWS($AD$2:$AD313),טבלה9[[#All],[מיון]],0))))</f>
        <v/>
      </c>
    </row>
    <row r="315" spans="30:30">
      <c r="AD315" s="66" t="str">
        <f ca="1">IF($AD$1=0,"",IF(ROWS($AD$2:$AD314)&gt;$AD$1,"",INDEX(טבלה9[[#All],[שם היחידה]],MATCH(ROWS($AD$2:$AD314),טבלה9[[#All],[מיון]],0))))</f>
        <v/>
      </c>
    </row>
    <row r="316" spans="30:30">
      <c r="AD316" s="66" t="str">
        <f ca="1">IF($AD$1=0,"",IF(ROWS($AD$2:$AD315)&gt;$AD$1,"",INDEX(טבלה9[[#All],[שם היחידה]],MATCH(ROWS($AD$2:$AD315),טבלה9[[#All],[מיון]],0))))</f>
        <v/>
      </c>
    </row>
    <row r="317" spans="30:30">
      <c r="AD317" s="66" t="str">
        <f ca="1">IF($AD$1=0,"",IF(ROWS($AD$2:$AD316)&gt;$AD$1,"",INDEX(טבלה9[[#All],[שם היחידה]],MATCH(ROWS($AD$2:$AD316),טבלה9[[#All],[מיון]],0))))</f>
        <v/>
      </c>
    </row>
    <row r="318" spans="30:30">
      <c r="AD318" s="66" t="str">
        <f ca="1">IF($AD$1=0,"",IF(ROWS($AD$2:$AD317)&gt;$AD$1,"",INDEX(טבלה9[[#All],[שם היחידה]],MATCH(ROWS($AD$2:$AD317),טבלה9[[#All],[מיון]],0))))</f>
        <v/>
      </c>
    </row>
    <row r="319" spans="30:30">
      <c r="AD319" s="66" t="str">
        <f ca="1">IF($AD$1=0,"",IF(ROWS($AD$2:$AD318)&gt;$AD$1,"",INDEX(טבלה9[[#All],[שם היחידה]],MATCH(ROWS($AD$2:$AD318),טבלה9[[#All],[מיון]],0))))</f>
        <v/>
      </c>
    </row>
    <row r="320" spans="30:30">
      <c r="AD320" s="66" t="str">
        <f ca="1">IF($AD$1=0,"",IF(ROWS($AD$2:$AD319)&gt;$AD$1,"",INDEX(טבלה9[[#All],[שם היחידה]],MATCH(ROWS($AD$2:$AD319),טבלה9[[#All],[מיון]],0))))</f>
        <v/>
      </c>
    </row>
    <row r="321" spans="30:30">
      <c r="AD321" s="66" t="str">
        <f ca="1">IF($AD$1=0,"",IF(ROWS($AD$2:$AD320)&gt;$AD$1,"",INDEX(טבלה9[[#All],[שם היחידה]],MATCH(ROWS($AD$2:$AD320),טבלה9[[#All],[מיון]],0))))</f>
        <v/>
      </c>
    </row>
    <row r="322" spans="30:30">
      <c r="AD322" s="66" t="str">
        <f ca="1">IF($AD$1=0,"",IF(ROWS($AD$2:$AD321)&gt;$AD$1,"",INDEX(טבלה9[[#All],[שם היחידה]],MATCH(ROWS($AD$2:$AD321),טבלה9[[#All],[מיון]],0))))</f>
        <v/>
      </c>
    </row>
    <row r="323" spans="30:30">
      <c r="AD323" s="66" t="str">
        <f ca="1">IF($AD$1=0,"",IF(ROWS($AD$2:$AD322)&gt;$AD$1,"",INDEX(טבלה9[[#All],[שם היחידה]],MATCH(ROWS($AD$2:$AD322),טבלה9[[#All],[מיון]],0))))</f>
        <v/>
      </c>
    </row>
    <row r="324" spans="30:30">
      <c r="AD324" s="66" t="str">
        <f ca="1">IF($AD$1=0,"",IF(ROWS($AD$2:$AD323)&gt;$AD$1,"",INDEX(טבלה9[[#All],[שם היחידה]],MATCH(ROWS($AD$2:$AD323),טבלה9[[#All],[מיון]],0))))</f>
        <v/>
      </c>
    </row>
    <row r="325" spans="30:30">
      <c r="AD325" s="66" t="str">
        <f ca="1">IF($AD$1=0,"",IF(ROWS($AD$2:$AD324)&gt;$AD$1,"",INDEX(טבלה9[[#All],[שם היחידה]],MATCH(ROWS($AD$2:$AD324),טבלה9[[#All],[מיון]],0))))</f>
        <v/>
      </c>
    </row>
    <row r="326" spans="30:30">
      <c r="AD326" s="66" t="str">
        <f ca="1">IF($AD$1=0,"",IF(ROWS($AD$2:$AD325)&gt;$AD$1,"",INDEX(טבלה9[[#All],[שם היחידה]],MATCH(ROWS($AD$2:$AD325),טבלה9[[#All],[מיון]],0))))</f>
        <v/>
      </c>
    </row>
    <row r="327" spans="30:30">
      <c r="AD327" s="66" t="str">
        <f ca="1">IF($AD$1=0,"",IF(ROWS($AD$2:$AD326)&gt;$AD$1,"",INDEX(טבלה9[[#All],[שם היחידה]],MATCH(ROWS($AD$2:$AD326),טבלה9[[#All],[מיון]],0))))</f>
        <v/>
      </c>
    </row>
    <row r="328" spans="30:30">
      <c r="AD328" s="66" t="str">
        <f ca="1">IF($AD$1=0,"",IF(ROWS($AD$2:$AD327)&gt;$AD$1,"",INDEX(טבלה9[[#All],[שם היחידה]],MATCH(ROWS($AD$2:$AD327),טבלה9[[#All],[מיון]],0))))</f>
        <v/>
      </c>
    </row>
    <row r="329" spans="30:30">
      <c r="AD329" s="66" t="str">
        <f ca="1">IF($AD$1=0,"",IF(ROWS($AD$2:$AD328)&gt;$AD$1,"",INDEX(טבלה9[[#All],[שם היחידה]],MATCH(ROWS($AD$2:$AD328),טבלה9[[#All],[מיון]],0))))</f>
        <v/>
      </c>
    </row>
  </sheetData>
  <pageMargins left="0.70866141732283472" right="0.70866141732283472" top="0.74803149606299213" bottom="0.74803149606299213" header="0.31496062992125984" footer="0.31496062992125984"/>
  <pageSetup paperSize="9" scale="16"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מסמך" ma:contentTypeID="0x0101005C551E5DBB5EBB4E98C3F0781FB2782A" ma:contentTypeVersion="61" ma:contentTypeDescription="צור מסמך חדש." ma:contentTypeScope="" ma:versionID="2cd0fed90e1e749c347e127f324fd9de">
  <xsd:schema xmlns:xsd="http://www.w3.org/2001/XMLSchema" xmlns:xs="http://www.w3.org/2001/XMLSchema" xmlns:p="http://schemas.microsoft.com/office/2006/metadata/properties" xmlns:ns2="7e33f40b-c08d-47dd-be02-6e33066b1278" xmlns:ns3="58911f7b-c181-4a0c-98f7-6c51acc07bb1" targetNamespace="http://schemas.microsoft.com/office/2006/metadata/properties" ma:root="true" ma:fieldsID="4256a98819dc44c1b4eff9fcedc00b52" ns2:_="" ns3:_="">
    <xsd:import namespace="7e33f40b-c08d-47dd-be02-6e33066b1278"/>
    <xsd:import namespace="58911f7b-c181-4a0c-98f7-6c51acc07bb1"/>
    <xsd:element name="properties">
      <xsd:complexType>
        <xsd:sequence>
          <xsd:element name="documentManagement">
            <xsd:complexType>
              <xsd:all>
                <xsd:element ref="ns2:_x05e9__x05d9__x05d5__x05da__x0020__x05dc__x05de__x05e9__x05e8__x05d3_" minOccurs="0"/>
                <xsd:element ref="ns3:Private" minOccurs="0"/>
                <xsd:element ref="ns3:_dlc_DocId" minOccurs="0"/>
                <xsd:element ref="ns3:_dlc_DocIdUrl" minOccurs="0"/>
                <xsd:element ref="ns3:_dlc_DocIdPersistId" minOccurs="0"/>
                <xsd:element ref="ns2:_x05e9__x05d9__x05d5__x05da__x0020__x05dc__x05de__x05e9__x05e8__x05d3__x003a__x05de__x05dc__x05d5__x05d5__x05d4__x0020__x05de__x05d8__x05e2__x05dd__x0020__x05d4__x05ea__x05e7__x05e9__x05d5__x05d1_" minOccurs="0"/>
                <xsd:element ref="ns2:_x05e9__x05d9__x05d5__x05da__x0020__x05dc__x05de__x05e9__x05e8__x05d3__x003a__x05e9__x05d9__x05d5__x05da__x0020__x05de__x05e9__x05e8__x05d3__x05d9_" minOccurs="0"/>
                <xsd:element ref="ns2:_x05e9__x05d9__x05d5__x05da__x0020__x05dc__x05de__x05e9__x05e8__x05d3__x003a__x05de__x05e0__x05d4__x05dc__x0020__x05de__x05e2__x05e8__x05db__x05d5__x05ea__x0020__x05d4__x05de__x05d9__x05d3__x05e2_" minOccurs="0"/>
                <xsd:element ref="ns2:_x05e1__x05d5__x05d2__x0020__x05de__x05e1__x05de__x05da_" minOccurs="0"/>
                <xsd:element ref="ns2:_x05e9__x05dd__x0020__x05d4__x05de__x05e9__x05e8__x05d3__x003a__x05e1__x05d8__x05d8__x05d5__x05e1__x0020__x05ea__x05e2__x0020__x0028__x05e1__x05d8__x05d8__x05d9__x0029_" minOccurs="0"/>
                <xsd:element ref="ns2:_x05e9__x05dd__x0020__x05d4__x05de__x05e9__x05e8__x05d3__x003a__x05e1__x05d8__x05d8__x05d5__x05e1__x0020__x05d4__x05e0__x05d2__x05e9__x05ea__x0020__x05de__x05d0__x05d2__x05e8__x05d9__x05dd__x0020__x0028__x05e1__x05d8__x05d8__x05d9__x0029_" minOccurs="0"/>
                <xsd:element ref="ns2:_x05e9__x05dd__x0020__x05d4__x05de__x05e9__x05e8__x05d3__x003a__x05e1__x05d8__x05d8__x05d5__x05e1__x0020__x05de__x05d9__x05e4__x05d5__x05d9__x0020__x05e9__x05d9__x05e8__x05d5__x05ea__x05d9__x05dd__x0020__x0028__x05e1__x05d8__x05d8__x05d9__x0029_" minOccurs="0"/>
                <xsd:element ref="ns2:_x05e9__x05dd__x0020__x05d4__x05de__x05e9__x05e8__x05d3__x003a__x05e1__x05d8__x05d8__x05d5__x05e1__x0020__x05d9__x002e__x05e4__x0020__x0028__x05e1__x05d8__x05d8__x05d9__x0029_" minOccurs="0"/>
                <xsd:element ref="ns2:_x05e9__x05dd__x0020__x05d4__x05de__x05e9__x05e8__x05d3__x003a__x05e1__x05d8__x05d8__x05d5__x05e1__x0020__x05e1__x05e7__x05e8__x0020__x0028__x05e1__x05d8__x05d8__x05d9__x0029_" minOccurs="0"/>
                <xsd:element ref="ns2:_x05e9__x05d9__x05d5__x05da__x0020__x05dc__x05d1__x05e7__x05e8__x05d4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3f40b-c08d-47dd-be02-6e33066b1278" elementFormDefault="qualified">
    <xsd:import namespace="http://schemas.microsoft.com/office/2006/documentManagement/types"/>
    <xsd:import namespace="http://schemas.microsoft.com/office/infopath/2007/PartnerControls"/>
    <xsd:element name="_x05e9__x05d9__x05d5__x05da__x0020__x05dc__x05de__x05e9__x05e8__x05d3_" ma:index="2" nillable="true" ma:displayName="שם המשרד" ma:list="{f53b138e-88ae-4aa7-b616-0f025d1a4f4c}" ma:internalName="_x05e9__x05d9__x05d5__x05da__x0020__x05dc__x05de__x05e9__x05e8__x05d3_" ma:readOnly="false" ma:showField="Title" ma:web="58911f7b-c181-4a0c-98f7-6c51acc07bb1">
      <xsd:simpleType>
        <xsd:restriction base="dms:Lookup"/>
      </xsd:simpleType>
    </xsd:element>
    <xsd:element name="_x05e9__x05d9__x05d5__x05da__x0020__x05dc__x05de__x05e9__x05e8__x05d3__x003a__x05de__x05dc__x05d5__x05d5__x05d4__x0020__x05de__x05d8__x05e2__x05dd__x0020__x05d4__x05ea__x05e7__x05e9__x05d5__x05d1_" ma:index="9" nillable="true" ma:displayName="מלווה מטעם התקשוב" ma:list="{f53b138e-88ae-4aa7-b616-0f025d1a4f4c}" ma:internalName="_x05e9__x05d9__x05d5__x05da__x0020__x05dc__x05de__x05e9__x05e8__x05d3__x003a__x05de__x05dc__x05d5__x05d5__x05d4__x0020__x05de__x05d8__x05e2__x05dd__x0020__x05d4__x05ea__x05e7__x05e9__x05d5__x05d1_" ma:readOnly="true" ma:showField="_x05de__x05dc__x05d5__x05d5__x05" ma:web="58911f7b-c181-4a0c-98f7-6c51acc07bb1">
      <xsd:simpleType>
        <xsd:restriction base="dms:Lookup"/>
      </xsd:simpleType>
    </xsd:element>
    <xsd:element name="_x05e9__x05d9__x05d5__x05da__x0020__x05dc__x05de__x05e9__x05e8__x05d3__x003a__x05e9__x05d9__x05d5__x05da__x0020__x05de__x05e9__x05e8__x05d3__x05d9_" ma:index="14" nillable="true" ma:displayName="שיוך משרדי" ma:list="{f53b138e-88ae-4aa7-b616-0f025d1a4f4c}" ma:internalName="_x05e9__x05d9__x05d5__x05da__x0020__x05dc__x05de__x05e9__x05e8__x05d3__x003a__x05e9__x05d9__x05d5__x05da__x0020__x05de__x05e9__x05e8__x05d3__x05d9_" ma:readOnly="true" ma:showField="_x05e9__x05d9__x05d5__x05da__x00" ma:web="58911f7b-c181-4a0c-98f7-6c51acc07bb1">
      <xsd:simpleType>
        <xsd:restriction base="dms:Lookup"/>
      </xsd:simpleType>
    </xsd:element>
    <xsd:element name="_x05e9__x05d9__x05d5__x05da__x0020__x05dc__x05de__x05e9__x05e8__x05d3__x003a__x05de__x05e0__x05d4__x05dc__x0020__x05de__x05e2__x05e8__x05db__x05d5__x05ea__x0020__x05d4__x05de__x05d9__x05d3__x05e2_" ma:index="15" nillable="true" ma:displayName="מנהל מערכות המידע" ma:list="{f53b138e-88ae-4aa7-b616-0f025d1a4f4c}" ma:internalName="_x05e9__x05d9__x05d5__x05da__x0020__x05dc__x05de__x05e9__x05e8__x05d3__x003a__x05de__x05e0__x05d4__x05dc__x0020__x05de__x05e2__x05e8__x05db__x05d5__x05ea__x0020__x05d4__x05de__x05d9__x05d3__x05e2_" ma:readOnly="true" ma:showField="_x05de__x05e0__x05d4__x05dc__x00" ma:web="58911f7b-c181-4a0c-98f7-6c51acc07bb1">
      <xsd:simpleType>
        <xsd:restriction base="dms:Lookup"/>
      </xsd:simpleType>
    </xsd:element>
    <xsd:element name="_x05e1__x05d5__x05d2__x0020__x05de__x05e1__x05de__x05da_" ma:index="16" nillable="true" ma:displayName="סוג מסמך" ma:default="אחר" ma:format="Dropdown" ma:internalName="_x05e1__x05d5__x05d2__x0020__x05de__x05e1__x05de__x05da_">
      <xsd:simpleType>
        <xsd:restriction base="dms:Choice">
          <xsd:enumeration value="אחר"/>
          <xsd:enumeration value="תוכנית עבודה"/>
          <xsd:enumeration value="מעקב החלטות"/>
          <xsd:enumeration value="כוח אדם"/>
          <xsd:enumeration value="מבנה ארגוני"/>
          <xsd:enumeration value="מצגת"/>
          <xsd:enumeration value="מיפוי שירותים"/>
          <xsd:enumeration value="הנגשת מאגרים"/>
          <xsd:enumeration value="חוות דעת תע"/>
          <xsd:enumeration value="נוהל"/>
          <xsd:enumeration value="תבנית"/>
          <xsd:enumeration value="התכתבות"/>
          <xsd:enumeration value="מסמך"/>
          <xsd:enumeration value="סקר סיכונים"/>
          <xsd:enumeration value="וועדת היגוי סייבר"/>
          <xsd:enumeration value="כתב מינוי ממונה סייבר"/>
          <xsd:enumeration value="תעודת ISO"/>
          <xsd:enumeration value="סיכום פגישה יהב"/>
        </xsd:restriction>
      </xsd:simpleType>
    </xsd:element>
    <xsd:element name="_x05e9__x05dd__x0020__x05d4__x05de__x05e9__x05e8__x05d3__x003a__x05e1__x05d8__x05d8__x05d5__x05e1__x0020__x05ea__x05e2__x0020__x0028__x05e1__x05d8__x05d8__x05d9__x0029_" ma:index="17" nillable="true" ma:displayName="סטטוס תע 2019" ma:list="{f53b138e-88ae-4aa7-b616-0f025d1a4f4c}" ma:internalName="_x05e9__x05dd__x0020__x05d4__x05de__x05e9__x05e8__x05d3__x003a__x05e1__x05d8__x05d8__x05d5__x05e1__x0020__x05ea__x05e2__x0020__x0028__x05e1__x05d8__x05d8__x05d9__x0029_" ma:readOnly="true" ma:showField="_x05e1__x05d8__x05d8__x05d5__x054" ma:web="58911f7b-c181-4a0c-98f7-6c51acc07bb1">
      <xsd:simpleType>
        <xsd:restriction base="dms:Lookup"/>
      </xsd:simpleType>
    </xsd:element>
    <xsd:element name="_x05e9__x05dd__x0020__x05d4__x05de__x05e9__x05e8__x05d3__x003a__x05e1__x05d8__x05d8__x05d5__x05e1__x0020__x05d4__x05e0__x05d2__x05e9__x05ea__x0020__x05de__x05d0__x05d2__x05e8__x05d9__x05dd__x0020__x0028__x05e1__x05d8__x05d8__x05d9__x0029_" ma:index="18" nillable="true" ma:displayName="סטטוס הנגשת מאגרים" ma:list="{f53b138e-88ae-4aa7-b616-0f025d1a4f4c}" ma:internalName="_x05e9__x05dd__x0020__x05d4__x05de__x05e9__x05e8__x05d3__x003a__x05e1__x05d8__x05d8__x05d5__x05e1__x0020__x05d4__x05e0__x05d2__x05e9__x05ea__x0020__x05de__x05d0__x05d2__x05e8__x05d9__x05dd__x0020__x0028__x05e1__x05d8__x05d8__x05d9__x0029_" ma:readOnly="true" ma:showField="_x05e1__x05d8__x05d8__x05d5__x055" ma:web="58911f7b-c181-4a0c-98f7-6c51acc07bb1">
      <xsd:simpleType>
        <xsd:restriction base="dms:Lookup"/>
      </xsd:simpleType>
    </xsd:element>
    <xsd:element name="_x05e9__x05dd__x0020__x05d4__x05de__x05e9__x05e8__x05d3__x003a__x05e1__x05d8__x05d8__x05d5__x05e1__x0020__x05de__x05d9__x05e4__x05d5__x05d9__x0020__x05e9__x05d9__x05e8__x05d5__x05ea__x05d9__x05dd__x0020__x0028__x05e1__x05d8__x05d8__x05d9__x0029_" ma:index="19" nillable="true" ma:displayName="סטטוס מיפוי שירותים" ma:list="{f53b138e-88ae-4aa7-b616-0f025d1a4f4c}" ma:internalName="_x05e9__x05dd__x0020__x05d4__x05de__x05e9__x05e8__x05d3__x003a__x05e1__x05d8__x05d8__x05d5__x05e1__x0020__x05de__x05d9__x05e4__x05d5__x05d9__x0020__x05e9__x05d9__x05e8__x05d5__x05ea__x05d9__x05dd__x0020__x0028__x05e1__x05d8__x05d8__x05d9__x0029_" ma:readOnly="true" ma:showField="_x05e1__x05d8__x05d8__x05d5__x056" ma:web="58911f7b-c181-4a0c-98f7-6c51acc07bb1">
      <xsd:simpleType>
        <xsd:restriction base="dms:Lookup"/>
      </xsd:simpleType>
    </xsd:element>
    <xsd:element name="_x05e9__x05dd__x0020__x05d4__x05de__x05e9__x05e8__x05d3__x003a__x05e1__x05d8__x05d8__x05d5__x05e1__x0020__x05d9__x002e__x05e4__x0020__x0028__x05e1__x05d8__x05d8__x05d9__x0029_" ma:index="20" nillable="true" ma:displayName="סטטוס י.פ" ma:list="{f53b138e-88ae-4aa7-b616-0f025d1a4f4c}" ma:internalName="_x05e9__x05dd__x0020__x05d4__x05de__x05e9__x05e8__x05d3__x003a__x05e1__x05d8__x05d8__x05d5__x05e1__x0020__x05d9__x002e__x05e4__x0020__x0028__x05e1__x05d8__x05d8__x05d9__x0029_" ma:readOnly="true" ma:showField="_x05e1__x05d8__x05d8__x05d5__x057" ma:web="58911f7b-c181-4a0c-98f7-6c51acc07bb1">
      <xsd:simpleType>
        <xsd:restriction base="dms:Lookup"/>
      </xsd:simpleType>
    </xsd:element>
    <xsd:element name="_x05e9__x05dd__x0020__x05d4__x05de__x05e9__x05e8__x05d3__x003a__x05e1__x05d8__x05d8__x05d5__x05e1__x0020__x05e1__x05e7__x05e8__x0020__x0028__x05e1__x05d8__x05d8__x05d9__x0029_" ma:index="21" nillable="true" ma:displayName="סטטוס סקר תע" ma:list="{f53b138e-88ae-4aa7-b616-0f025d1a4f4c}" ma:internalName="_x05e9__x05dd__x0020__x05d4__x05de__x05e9__x05e8__x05d3__x003a__x05e1__x05d8__x05d8__x05d5__x05e1__x0020__x05e1__x05e7__x05e8__x0020__x0028__x05e1__x05d8__x05d8__x05d9__x0029_" ma:readOnly="true" ma:showField="_x05e1__x05d8__x05d8__x05d5__x059" ma:web="58911f7b-c181-4a0c-98f7-6c51acc07bb1">
      <xsd:simpleType>
        <xsd:restriction base="dms:Lookup"/>
      </xsd:simpleType>
    </xsd:element>
    <xsd:element name="_x05e9__x05d9__x05d5__x05da__x0020__x05dc__x05d1__x05e7__x05e8__x05d4_" ma:index="23" nillable="true" ma:displayName="שיוך לבקרה" ma:list="{788c110e-835b-4a93-a527-29e6a75aedd8}" ma:internalName="_x05e9__x05d9__x05d5__x05da__x0020__x05dc__x05d1__x05e7__x05e8__x05d4_" ma:showField="_x05e9__x05dd__x0020__x05d1__x05" ma:web="58911f7b-c181-4a0c-98f7-6c51acc07bb1">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58911f7b-c181-4a0c-98f7-6c51acc07bb1" elementFormDefault="qualified">
    <xsd:import namespace="http://schemas.microsoft.com/office/2006/documentManagement/types"/>
    <xsd:import namespace="http://schemas.microsoft.com/office/infopath/2007/PartnerControls"/>
    <xsd:element name="Private" ma:index="3" nillable="true" ma:displayName="Private" ma:default="1" ma:internalName="Private">
      <xsd:simpleType>
        <xsd:restriction base="dms:Boolean"/>
      </xsd:simpleType>
    </xsd:element>
    <xsd:element name="_dlc_DocId" ma:index="6" nillable="true" ma:displayName="ערך של מזהה מסמך" ma:description="הערך של מזהה המסמך שהוקצה לפריט זה." ma:internalName="_dlc_DocId" ma:readOnly="true">
      <xsd:simpleType>
        <xsd:restriction base="dms:Text"/>
      </xsd:simpleType>
    </xsd:element>
    <xsd:element name="_dlc_DocIdUrl" ma:index="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סוג תוכן"/>
        <xsd:element ref="dc:title" minOccurs="0" maxOccurs="1" ma:index="1"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58911f7b-c181-4a0c-98f7-6c51acc07bb1">VPHAQE6ZRR2U-5-761</_dlc_DocId>
    <Private xmlns="58911f7b-c181-4a0c-98f7-6c51acc07bb1">true</Private>
    <_x05e1__x05d5__x05d2__x0020__x05de__x05e1__x05de__x05da_ xmlns="7e33f40b-c08d-47dd-be02-6e33066b1278">הנגשת מאגרים</_x05e1__x05d5__x05d2__x0020__x05de__x05e1__x05de__x05da_>
    <_x05e9__x05d9__x05d5__x05da__x0020__x05dc__x05de__x05e9__x05e8__x05d3_ xmlns="7e33f40b-c08d-47dd-be02-6e33066b1278">26</_x05e9__x05d9__x05d5__x05da__x0020__x05dc__x05de__x05e9__x05e8__x05d3_>
    <_dlc_DocIdUrl xmlns="58911f7b-c181-4a0c-98f7-6c51acc07bb1">
      <Url>https://itg.cio.gov.il/_layouts/15/DocIdRedir.aspx?ID=VPHAQE6ZRR2U-5-761</Url>
      <Description>VPHAQE6ZRR2U-5-761</Description>
    </_dlc_DocIdUrl>
    <_x05e9__x05d9__x05d5__x05da__x0020__x05dc__x05d1__x05e7__x05e8__x05d4_ xmlns="7e33f40b-c08d-47dd-be02-6e33066b1278"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3A2E58-ACBC-4664-887E-BDE7680C29A7}">
  <ds:schemaRefs>
    <ds:schemaRef ds:uri="http://schemas.microsoft.com/sharepoint/events"/>
  </ds:schemaRefs>
</ds:datastoreItem>
</file>

<file path=customXml/itemProps2.xml><?xml version="1.0" encoding="utf-8"?>
<ds:datastoreItem xmlns:ds="http://schemas.openxmlformats.org/officeDocument/2006/customXml" ds:itemID="{2011B992-E8AB-458C-A04D-D7FFE2F6B2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3f40b-c08d-47dd-be02-6e33066b1278"/>
    <ds:schemaRef ds:uri="58911f7b-c181-4a0c-98f7-6c51acc07b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913BD2-394A-4B55-A57C-04B8F5B175D0}">
  <ds:schemaRefs>
    <ds:schemaRef ds:uri="http://schemas.microsoft.com/office/2006/metadata/properties"/>
    <ds:schemaRef ds:uri="http://schemas.microsoft.com/office/infopath/2007/PartnerControls"/>
    <ds:schemaRef ds:uri="58911f7b-c181-4a0c-98f7-6c51acc07bb1"/>
    <ds:schemaRef ds:uri="7e33f40b-c08d-47dd-be02-6e33066b1278"/>
  </ds:schemaRefs>
</ds:datastoreItem>
</file>

<file path=customXml/itemProps4.xml><?xml version="1.0" encoding="utf-8"?>
<ds:datastoreItem xmlns:ds="http://schemas.openxmlformats.org/officeDocument/2006/customXml" ds:itemID="{5488E09D-41A9-488E-AC33-D5C345AC70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7</vt:i4>
      </vt:variant>
      <vt:variant>
        <vt:lpstr>טווחים בעלי שם</vt:lpstr>
      </vt:variant>
      <vt:variant>
        <vt:i4>47</vt:i4>
      </vt:variant>
    </vt:vector>
  </HeadingPairs>
  <TitlesOfParts>
    <vt:vector size="54" baseType="lpstr">
      <vt:lpstr>הנחיות</vt:lpstr>
      <vt:lpstr>פרטי המשרד</vt:lpstr>
      <vt:lpstr>יחידות המשרד</vt:lpstr>
      <vt:lpstr>רשימת מאגרים</vt:lpstr>
      <vt:lpstr>טבלת משרדים</vt:lpstr>
      <vt:lpstr>PIVOT</vt:lpstr>
      <vt:lpstr>פרמטרים</vt:lpstr>
      <vt:lpstr>DB_Table</vt:lpstr>
      <vt:lpstr>הנחיות!WPrint_Area_W</vt:lpstr>
      <vt:lpstr>'יחידות המשרד'!WPrint_Area_W</vt:lpstr>
      <vt:lpstr>'פרטי המשרד'!WPrint_Area_W</vt:lpstr>
      <vt:lpstr>'רשימת מאגרים'!WPrint_Area_W</vt:lpstr>
      <vt:lpstr>הנחיות!WPrint_TitlesW</vt:lpstr>
      <vt:lpstr>'יחידות המשרד'!WPrint_TitlesW</vt:lpstr>
      <vt:lpstr>'פרטי המשרד'!WPrint_TitlesW</vt:lpstr>
      <vt:lpstr>'רשימת מאגרים'!WPrint_TitlesW</vt:lpstr>
      <vt:lpstr>'פרטי המשרד'!ארגון</vt:lpstr>
      <vt:lpstr>ארגון</vt:lpstr>
      <vt:lpstr>בסיס_מידע</vt:lpstr>
      <vt:lpstr>דרוג</vt:lpstr>
      <vt:lpstr>ה.אוכלוסיה</vt:lpstr>
      <vt:lpstr>ה.הבעת_עיניין</vt:lpstr>
      <vt:lpstr>ה.פרטי_אחראי</vt:lpstr>
      <vt:lpstr>ה.קושי_להנגיש</vt:lpstr>
      <vt:lpstr>ה.שאלות_טכניות</vt:lpstr>
      <vt:lpstr>ה.שאלות_כלליות</vt:lpstr>
      <vt:lpstr>ה.שמות_יחידות</vt:lpstr>
      <vt:lpstr>ה.תהליכי_שיתוף</vt:lpstr>
      <vt:lpstr>ה.תועלת</vt:lpstr>
      <vt:lpstr>ה.תכנון_הנגשה</vt:lpstr>
      <vt:lpstr>הבעת_עיניין</vt:lpstr>
      <vt:lpstr>המשרד</vt:lpstr>
      <vt:lpstr>ח_אוכלוסיה</vt:lpstr>
      <vt:lpstr>ח_הבעת_עיניין</vt:lpstr>
      <vt:lpstr>ח_יחידות</vt:lpstr>
      <vt:lpstr>ח_פרטי_אחראיים</vt:lpstr>
      <vt:lpstr>ח_קושי</vt:lpstr>
      <vt:lpstr>ח_שאלות_טכניות</vt:lpstr>
      <vt:lpstr>ח_שאלות_כלליות</vt:lpstr>
      <vt:lpstr>ח_שיתוף_ציבור</vt:lpstr>
      <vt:lpstr>ח_תועלות</vt:lpstr>
      <vt:lpstr>ח_תכנון_הנגשה</vt:lpstr>
      <vt:lpstr>כןלא</vt:lpstr>
      <vt:lpstr>מהימנות</vt:lpstr>
      <vt:lpstr>סוג_שיתוף</vt:lpstr>
      <vt:lpstr>סטטוס</vt:lpstr>
      <vt:lpstr>סימול</vt:lpstr>
      <vt:lpstr>קושי</vt:lpstr>
      <vt:lpstr>קושי_בהנגשה</vt:lpstr>
      <vt:lpstr>רבעון</vt:lpstr>
      <vt:lpstr>רבעון_שיתוף</vt:lpstr>
      <vt:lpstr>שם_היחידה</vt:lpstr>
      <vt:lpstr>תדירות_עדכון</vt:lpstr>
      <vt:lpstr>תעדוף</vt:lpstr>
    </vt:vector>
  </TitlesOfParts>
  <Manager/>
  <Company>PNO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הנגשת מאגרים - משרד המדע</dc:title>
  <dc:subject/>
  <dc:creator>אמיר פז</dc:creator>
  <cp:keywords/>
  <dc:description/>
  <cp:lastModifiedBy>Sharona Yosef</cp:lastModifiedBy>
  <cp:revision/>
  <dcterms:created xsi:type="dcterms:W3CDTF">2016-06-22T05:07:21Z</dcterms:created>
  <dcterms:modified xsi:type="dcterms:W3CDTF">2025-01-21T12:39:47Z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13b59233-84c3-448f-812b-e76a915cd8b5</vt:lpwstr>
  </property>
  <property fmtid="{D5CDD505-2E9C-101B-9397-08002B2CF9AE}" pid="3" name="ContentTypeId">
    <vt:lpwstr>0x0101005C551E5DBB5EBB4E98C3F0781FB2782A</vt:lpwstr>
  </property>
</Properties>
</file>