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daha\Desktop\"/>
    </mc:Choice>
  </mc:AlternateContent>
  <bookViews>
    <workbookView xWindow="0" yWindow="0" windowWidth="28800" windowHeight="1248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6" i="1"/>
  <c r="N41" i="1"/>
  <c r="M41" i="1"/>
  <c r="L41" i="1"/>
  <c r="K41" i="1"/>
  <c r="J41" i="1"/>
  <c r="I41" i="1"/>
  <c r="F41" i="1"/>
  <c r="E41" i="1"/>
  <c r="D41" i="1"/>
  <c r="C41" i="1"/>
  <c r="B41" i="1"/>
  <c r="H40" i="1"/>
  <c r="H39" i="1"/>
  <c r="G31" i="1"/>
  <c r="H30" i="1"/>
  <c r="G30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  <c r="H7" i="1"/>
  <c r="G7" i="1"/>
  <c r="H6" i="1"/>
  <c r="G6" i="1"/>
  <c r="H41" i="1" l="1"/>
  <c r="G41" i="1"/>
</calcChain>
</file>

<file path=xl/sharedStrings.xml><?xml version="1.0" encoding="utf-8"?>
<sst xmlns="http://schemas.openxmlformats.org/spreadsheetml/2006/main" count="40" uniqueCount="40">
  <si>
    <t>פדיון ללא מע"מ, ללא יעודית וללא הסכמים גלובליים</t>
  </si>
  <si>
    <t>אשכול</t>
  </si>
  <si>
    <t>אגד תעבורה - מבשרת גבעת זאב</t>
  </si>
  <si>
    <t>אגד תעבורה - מעלה אדומים</t>
  </si>
  <si>
    <t>אגד תעבורה - בנימין</t>
  </si>
  <si>
    <t>אגד תעבורה - גוש עציון</t>
  </si>
  <si>
    <t>אגד תעבורה - שפירים</t>
  </si>
  <si>
    <t>אגד תעבורה - נתניה עירוני</t>
  </si>
  <si>
    <t>אגד</t>
  </si>
  <si>
    <t>אפיקים - אשדוד</t>
  </si>
  <si>
    <t>אפיקים- אשדוד ערוני</t>
  </si>
  <si>
    <t>אפיקים -אשכול פתח תקוה ראש העין</t>
  </si>
  <si>
    <t>אפיקים - שומרון</t>
  </si>
  <si>
    <t>אפיקים - בני ברק ירושלים</t>
  </si>
  <si>
    <t>ג'י בי טורס</t>
  </si>
  <si>
    <t>נרקיס גל - רהט</t>
  </si>
  <si>
    <t xml:space="preserve">דן </t>
  </si>
  <si>
    <t>דן בדרום - צפון הנגב</t>
  </si>
  <si>
    <t>דן בצפון - מטרונית</t>
  </si>
  <si>
    <t>רמת הגולן</t>
  </si>
  <si>
    <t>מטרופולין - הנגב</t>
  </si>
  <si>
    <t>מטרופולין - השרון</t>
  </si>
  <si>
    <t>מטרופולין שרון חולון (התחיל ב-7.2018)</t>
  </si>
  <si>
    <t>נסיעות ותיירות</t>
  </si>
  <si>
    <t>נתיב - נתניה ת"א (סים ב-7.2018)</t>
  </si>
  <si>
    <t>נתיב - הגליל</t>
  </si>
  <si>
    <t>סופרבוס - פרוזדור י-ם</t>
  </si>
  <si>
    <t>סופרבוס - העמקים</t>
  </si>
  <si>
    <t>קווים - חשמונאים</t>
  </si>
  <si>
    <t>קווים - ביתר עילית</t>
  </si>
  <si>
    <t>קווים - חדרה נתניה</t>
  </si>
  <si>
    <t>קווים-אונו אלעד</t>
  </si>
  <si>
    <t>רכבת ישראל</t>
  </si>
  <si>
    <t>סיטיפס</t>
  </si>
  <si>
    <t>ש.א.מ</t>
  </si>
  <si>
    <t>דן באר שבע עירוני</t>
  </si>
  <si>
    <t>כרמלית</t>
  </si>
  <si>
    <t>סה"כ:</t>
  </si>
  <si>
    <t>;</t>
  </si>
  <si>
    <t>סה"כ שנתי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</si>
</sst>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_)"/>
    <numFmt numFmtId="165" formatCode="0_ ;\-0\ "/>
    <numFmt numFmtId="166" formatCode="_ * #,##0_ ;_ * \-#,##0_ ;_ * &quot;-&quot;??_ ;_ @_ "/>
    <numFmt numFmtId="167" formatCode="&quot;₪&quot;\ #,##0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Courier"/>
      <family val="3"/>
      <charset val="177"/>
    </font>
    <font>
      <b/>
      <sz val="1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164" fontId="6" fillId="2" borderId="5" xfId="2" applyFont="1" applyFill="1" applyBorder="1" applyAlignment="1" applyProtection="1">
      <alignment horizontal="center" vertical="center" wrapText="1"/>
    </xf>
    <xf numFmtId="165" fontId="6" fillId="2" borderId="2" xfId="3" applyNumberFormat="1" applyFont="1" applyFill="1" applyBorder="1" applyAlignment="1">
      <alignment vertical="center" wrapText="1"/>
    </xf>
    <xf numFmtId="165" fontId="6" fillId="2" borderId="3" xfId="3" applyNumberFormat="1" applyFont="1" applyFill="1" applyBorder="1" applyAlignment="1">
      <alignment vertical="center" wrapText="1"/>
    </xf>
    <xf numFmtId="165" fontId="6" fillId="2" borderId="4" xfId="3" applyNumberFormat="1" applyFont="1" applyFill="1" applyBorder="1" applyAlignment="1">
      <alignment vertical="center" wrapText="1"/>
    </xf>
    <xf numFmtId="165" fontId="6" fillId="2" borderId="6" xfId="3" applyNumberFormat="1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17" fontId="6" fillId="2" borderId="5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5" xfId="0" applyFont="1" applyBorder="1"/>
    <xf numFmtId="166" fontId="3" fillId="0" borderId="5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0" fontId="0" fillId="0" borderId="5" xfId="0" applyFill="1" applyBorder="1"/>
    <xf numFmtId="166" fontId="4" fillId="2" borderId="5" xfId="1" applyNumberFormat="1" applyFont="1" applyFill="1" applyBorder="1"/>
    <xf numFmtId="166" fontId="4" fillId="2" borderId="5" xfId="1" applyNumberFormat="1" applyFont="1" applyFill="1" applyBorder="1" applyAlignment="1">
      <alignment horizontal="center"/>
    </xf>
    <xf numFmtId="166" fontId="4" fillId="0" borderId="0" xfId="1" applyNumberFormat="1" applyFont="1" applyBorder="1"/>
    <xf numFmtId="166" fontId="4" fillId="0" borderId="0" xfId="1" applyNumberFormat="1" applyFont="1"/>
    <xf numFmtId="167" fontId="0" fillId="0" borderId="0" xfId="0" applyNumberFormat="1"/>
    <xf numFmtId="0" fontId="0" fillId="0" borderId="0" xfId="0" applyBorder="1"/>
    <xf numFmtId="17" fontId="6" fillId="2" borderId="2" xfId="3" applyNumberFormat="1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4" fillId="2" borderId="2" xfId="1" applyNumberFormat="1" applyFont="1" applyFill="1" applyBorder="1" applyAlignment="1">
      <alignment horizontal="center"/>
    </xf>
    <xf numFmtId="165" fontId="6" fillId="2" borderId="9" xfId="3" applyNumberFormat="1" applyFont="1" applyFill="1" applyBorder="1" applyAlignment="1">
      <alignment vertical="center" wrapText="1"/>
    </xf>
    <xf numFmtId="17" fontId="6" fillId="2" borderId="10" xfId="3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/>
    <xf numFmtId="166" fontId="4" fillId="0" borderId="11" xfId="1" applyNumberFormat="1" applyFont="1" applyBorder="1"/>
  </cellXfs>
  <cellStyles count="4">
    <cellStyle name="Comma" xfId="1" builtinId="3"/>
    <cellStyle name="Comma 2 2" xfId="3"/>
    <cellStyle name="Normal" xfId="0" builtinId="0"/>
    <cellStyle name="Normal_salim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65"/>
  <sheetViews>
    <sheetView rightToLeft="1" tabSelected="1" topLeftCell="A3" workbookViewId="0">
      <selection activeCell="L13" sqref="A13:L25"/>
    </sheetView>
  </sheetViews>
  <sheetFormatPr defaultColWidth="19.625" defaultRowHeight="14.25" x14ac:dyDescent="0.2"/>
  <cols>
    <col min="1" max="1" width="51.5" style="3" bestFit="1" customWidth="1"/>
    <col min="2" max="7" width="13.75" style="3" bestFit="1" customWidth="1"/>
    <col min="8" max="13" width="13.75" style="3" customWidth="1"/>
    <col min="14" max="57" width="19.625" style="2"/>
    <col min="58" max="16384" width="19.625" style="3"/>
  </cols>
  <sheetData>
    <row r="2" spans="1:57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57" ht="15" thickBot="1" x14ac:dyDescent="0.25">
      <c r="A3" s="4"/>
    </row>
    <row r="4" spans="1:57" s="11" customFormat="1" ht="15" x14ac:dyDescent="0.25">
      <c r="A4" s="5" t="s">
        <v>1</v>
      </c>
      <c r="B4" s="6"/>
      <c r="C4" s="7"/>
      <c r="D4" s="7"/>
      <c r="E4" s="7"/>
      <c r="F4" s="7"/>
      <c r="G4" s="8"/>
      <c r="H4" s="9"/>
      <c r="I4" s="9"/>
      <c r="J4" s="9"/>
      <c r="K4" s="9"/>
      <c r="L4" s="9"/>
      <c r="M4" s="9"/>
      <c r="N4" s="3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</row>
    <row r="5" spans="1:57" s="11" customFormat="1" ht="15" x14ac:dyDescent="0.25">
      <c r="A5" s="5"/>
      <c r="B5" s="12">
        <v>43466</v>
      </c>
      <c r="C5" s="12">
        <v>43497</v>
      </c>
      <c r="D5" s="12">
        <v>43525</v>
      </c>
      <c r="E5" s="12">
        <v>43556</v>
      </c>
      <c r="F5" s="12">
        <v>43586</v>
      </c>
      <c r="G5" s="12">
        <v>43617</v>
      </c>
      <c r="H5" s="12">
        <v>43647</v>
      </c>
      <c r="I5" s="12">
        <v>43678</v>
      </c>
      <c r="J5" s="12">
        <v>43709</v>
      </c>
      <c r="K5" s="12">
        <v>43739</v>
      </c>
      <c r="L5" s="12">
        <v>43770</v>
      </c>
      <c r="M5" s="30">
        <v>43800</v>
      </c>
      <c r="N5" s="35" t="s">
        <v>39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</row>
    <row r="6" spans="1:57" s="17" customFormat="1" x14ac:dyDescent="0.2">
      <c r="A6" s="13" t="s">
        <v>2</v>
      </c>
      <c r="B6" s="14">
        <v>1131980.9401709402</v>
      </c>
      <c r="C6" s="14">
        <v>1051913.7606837607</v>
      </c>
      <c r="D6" s="14">
        <v>1066284.4444444445</v>
      </c>
      <c r="E6" s="14">
        <v>887430.76923076925</v>
      </c>
      <c r="F6" s="14">
        <v>1030705.3846153847</v>
      </c>
      <c r="G6" s="14">
        <f>1214264.7/1.17</f>
        <v>1037833.076923077</v>
      </c>
      <c r="H6" s="14">
        <f>1329385.2/1.17</f>
        <v>1136226.6666666667</v>
      </c>
      <c r="I6" s="14">
        <v>738291.62393162388</v>
      </c>
      <c r="J6" s="14">
        <v>820585.21367521363</v>
      </c>
      <c r="K6" s="14">
        <v>1540701.7094017095</v>
      </c>
      <c r="L6" s="15">
        <v>909073.67521367525</v>
      </c>
      <c r="M6" s="31">
        <v>773485.8974358975</v>
      </c>
      <c r="N6" s="36">
        <f>SUM(B6:M6)</f>
        <v>12124513.162393166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s="17" customFormat="1" x14ac:dyDescent="0.2">
      <c r="A7" s="13" t="s">
        <v>3</v>
      </c>
      <c r="B7" s="14">
        <v>1575164.4444444445</v>
      </c>
      <c r="C7" s="14">
        <v>1469588.888888889</v>
      </c>
      <c r="D7" s="14">
        <v>1472093.1623931625</v>
      </c>
      <c r="E7" s="14">
        <v>1238901.3675213677</v>
      </c>
      <c r="F7" s="14">
        <v>1397531.5384615385</v>
      </c>
      <c r="G7" s="14">
        <f>1640865.8/1.17</f>
        <v>1402449.4017094017</v>
      </c>
      <c r="H7" s="14">
        <f>1868818.8/1.17</f>
        <v>1597281.0256410257</v>
      </c>
      <c r="I7" s="14">
        <v>992838.376068376</v>
      </c>
      <c r="J7" s="14">
        <v>1037737.0085470086</v>
      </c>
      <c r="K7" s="14">
        <v>2175211.965811966</v>
      </c>
      <c r="L7" s="15">
        <v>1268864.52991453</v>
      </c>
      <c r="M7" s="31">
        <v>1036305.2136752139</v>
      </c>
      <c r="N7" s="36">
        <f t="shared" ref="N7:N40" si="0">SUM(B7:M7)</f>
        <v>16663966.923076924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s="17" customFormat="1" x14ac:dyDescent="0.2">
      <c r="A8" s="13" t="s">
        <v>4</v>
      </c>
      <c r="B8" s="14">
        <v>901006.41025641037</v>
      </c>
      <c r="C8" s="14">
        <v>866718.11965811963</v>
      </c>
      <c r="D8" s="14">
        <v>885813.24786324787</v>
      </c>
      <c r="E8" s="14">
        <v>782785.72649572662</v>
      </c>
      <c r="F8" s="14">
        <v>902065.12820512825</v>
      </c>
      <c r="G8" s="14">
        <f>1048702.8/1.17</f>
        <v>896327.17948717962</v>
      </c>
      <c r="H8" s="14">
        <f>1176015.1/1.17</f>
        <v>1005141.1111111112</v>
      </c>
      <c r="I8" s="14">
        <v>870347.60683760687</v>
      </c>
      <c r="J8" s="14">
        <v>823175.98290598299</v>
      </c>
      <c r="K8" s="14">
        <v>1302289.658119658</v>
      </c>
      <c r="L8" s="15">
        <v>971067.0085470085</v>
      </c>
      <c r="M8" s="31">
        <v>950086.92307692312</v>
      </c>
      <c r="N8" s="36">
        <f t="shared" si="0"/>
        <v>11156824.102564104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s="17" customFormat="1" x14ac:dyDescent="0.2">
      <c r="A9" s="13" t="s">
        <v>5</v>
      </c>
      <c r="B9" s="14">
        <v>847866.75213675213</v>
      </c>
      <c r="C9" s="14">
        <v>815724.10256410262</v>
      </c>
      <c r="D9" s="14">
        <v>838598.54700854712</v>
      </c>
      <c r="E9" s="14">
        <v>817527.3504273505</v>
      </c>
      <c r="F9" s="14">
        <v>858552.13675213675</v>
      </c>
      <c r="G9" s="14">
        <f>1027411.4/1.17</f>
        <v>878129.40170940175</v>
      </c>
      <c r="H9" s="14">
        <f>1212519.1/1.17</f>
        <v>1036341.1111111112</v>
      </c>
      <c r="I9" s="14">
        <v>956088.376068376</v>
      </c>
      <c r="J9" s="14">
        <v>824547.94871794875</v>
      </c>
      <c r="K9" s="14">
        <v>912322.22222222225</v>
      </c>
      <c r="L9" s="15">
        <v>964359.14529914537</v>
      </c>
      <c r="M9" s="31">
        <v>942429.829059829</v>
      </c>
      <c r="N9" s="36">
        <f t="shared" si="0"/>
        <v>10692486.923076924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x14ac:dyDescent="0.2">
      <c r="A10" s="18" t="s">
        <v>6</v>
      </c>
      <c r="B10" s="14">
        <v>1503124.4444444447</v>
      </c>
      <c r="C10" s="14">
        <v>1384521.282051282</v>
      </c>
      <c r="D10" s="14">
        <v>1475439.7435897437</v>
      </c>
      <c r="E10" s="14">
        <v>1302503.3333333333</v>
      </c>
      <c r="F10" s="14">
        <v>1583801.3675213677</v>
      </c>
      <c r="G10" s="14">
        <f>1798419.1/1.17</f>
        <v>1537110.341880342</v>
      </c>
      <c r="H10" s="14">
        <f>1816309.2/1.17</f>
        <v>1552401.0256410257</v>
      </c>
      <c r="I10" s="14">
        <v>1426114.1880341882</v>
      </c>
      <c r="J10" s="14">
        <v>1765408.6324786327</v>
      </c>
      <c r="K10" s="14">
        <v>1785701.695897436</v>
      </c>
      <c r="L10" s="15">
        <v>2219144.6923076925</v>
      </c>
      <c r="M10" s="31">
        <v>2417946.7435897435</v>
      </c>
      <c r="N10" s="36">
        <f t="shared" si="0"/>
        <v>19953217.490769234</v>
      </c>
    </row>
    <row r="11" spans="1:57" x14ac:dyDescent="0.2">
      <c r="A11" s="18" t="s">
        <v>7</v>
      </c>
      <c r="B11" s="14">
        <v>2463877.8632478635</v>
      </c>
      <c r="C11" s="14">
        <v>2266360.94017094</v>
      </c>
      <c r="D11" s="14">
        <v>2783713.8</v>
      </c>
      <c r="E11" s="14">
        <v>2227159.2307692305</v>
      </c>
      <c r="F11" s="14">
        <v>2283450.341880342</v>
      </c>
      <c r="G11" s="14">
        <f>2745195.2/1.17</f>
        <v>2346320.683760684</v>
      </c>
      <c r="H11" s="14">
        <f>2661697.4/1.17</f>
        <v>2274955.042735043</v>
      </c>
      <c r="I11" s="14">
        <v>2131062.6495726495</v>
      </c>
      <c r="J11" s="14">
        <v>2183064.1880341885</v>
      </c>
      <c r="K11" s="14">
        <v>2276972.6495726495</v>
      </c>
      <c r="L11" s="15">
        <v>2652378.2051282055</v>
      </c>
      <c r="M11" s="31">
        <v>2532949.230769231</v>
      </c>
      <c r="N11" s="36">
        <f t="shared" si="0"/>
        <v>28422264.825641025</v>
      </c>
    </row>
    <row r="12" spans="1:57" x14ac:dyDescent="0.2">
      <c r="A12" s="18" t="s">
        <v>8</v>
      </c>
      <c r="B12" s="14">
        <v>78601467.779999986</v>
      </c>
      <c r="C12" s="14">
        <v>71893834.939999998</v>
      </c>
      <c r="D12" s="14">
        <v>78840588.670000002</v>
      </c>
      <c r="E12" s="14">
        <v>72503409.350000009</v>
      </c>
      <c r="F12" s="14">
        <v>74018170.939999998</v>
      </c>
      <c r="G12" s="19">
        <v>77149892.239999995</v>
      </c>
      <c r="H12" s="19">
        <v>90042173.309999987</v>
      </c>
      <c r="I12" s="19">
        <v>80906590.920000002</v>
      </c>
      <c r="J12" s="19">
        <v>77803677.809999973</v>
      </c>
      <c r="K12" s="19">
        <v>102573956.49000001</v>
      </c>
      <c r="L12" s="20">
        <v>84077703.109999985</v>
      </c>
      <c r="M12" s="32">
        <v>83754483.770000011</v>
      </c>
      <c r="N12" s="36">
        <f t="shared" si="0"/>
        <v>972165949.32999992</v>
      </c>
    </row>
    <row r="13" spans="1:57" x14ac:dyDescent="0.2">
      <c r="A13" s="18" t="s">
        <v>9</v>
      </c>
      <c r="B13" s="14">
        <v>5192291.538461538</v>
      </c>
      <c r="C13" s="19">
        <v>5262495.555555556</v>
      </c>
      <c r="D13" s="14">
        <v>6052480.598290599</v>
      </c>
      <c r="E13" s="14">
        <v>5294407.264957265</v>
      </c>
      <c r="F13" s="14">
        <v>5373543.846153846</v>
      </c>
      <c r="G13" s="14">
        <f>7042317.7/1.17</f>
        <v>6019074.9572649579</v>
      </c>
      <c r="H13" s="14">
        <f>7082443/1.17</f>
        <v>6053370.085470086</v>
      </c>
      <c r="I13" s="14">
        <v>5528904.871794872</v>
      </c>
      <c r="J13" s="14">
        <v>5105443.384615385</v>
      </c>
      <c r="K13" s="14">
        <v>7554235.897435898</v>
      </c>
      <c r="L13" s="15">
        <v>6351474.871794872</v>
      </c>
      <c r="M13" s="31">
        <v>6374400.94017094</v>
      </c>
      <c r="N13" s="36">
        <f t="shared" si="0"/>
        <v>70162123.811965808</v>
      </c>
    </row>
    <row r="14" spans="1:57" x14ac:dyDescent="0.2">
      <c r="A14" s="18" t="s">
        <v>10</v>
      </c>
      <c r="B14" s="14">
        <v>2632927.6923076925</v>
      </c>
      <c r="C14" s="19">
        <v>2405656.5811965815</v>
      </c>
      <c r="D14" s="14">
        <v>2602145.128205128</v>
      </c>
      <c r="E14" s="14">
        <v>2504386.495726496</v>
      </c>
      <c r="F14" s="14">
        <v>2583209.1452991455</v>
      </c>
      <c r="G14" s="14">
        <f>3068454.1/1.17</f>
        <v>2622610.341880342</v>
      </c>
      <c r="H14" s="14">
        <f>3351585/1.17</f>
        <v>2864602.5641025645</v>
      </c>
      <c r="I14" s="14">
        <v>2790625.47008547</v>
      </c>
      <c r="J14" s="14">
        <v>2735802.9401709405</v>
      </c>
      <c r="K14" s="14">
        <v>2571837.435897436</v>
      </c>
      <c r="L14" s="15">
        <v>2547078.4615384601</v>
      </c>
      <c r="M14" s="31">
        <v>2792206.5811965815</v>
      </c>
      <c r="N14" s="36">
        <f t="shared" si="0"/>
        <v>31653088.83760684</v>
      </c>
    </row>
    <row r="15" spans="1:57" x14ac:dyDescent="0.2">
      <c r="A15" s="18" t="s">
        <v>11</v>
      </c>
      <c r="B15" s="14">
        <v>3171482.905982906</v>
      </c>
      <c r="C15" s="19">
        <v>2304764.871794872</v>
      </c>
      <c r="D15" s="14">
        <v>2829154.700854701</v>
      </c>
      <c r="E15" s="14">
        <v>2048374.6153846153</v>
      </c>
      <c r="F15" s="14">
        <v>2069367.2649572652</v>
      </c>
      <c r="G15" s="14">
        <f>2527774/1.17</f>
        <v>2160490.5982905985</v>
      </c>
      <c r="H15" s="14">
        <f>2352556.9/1.17</f>
        <v>2010732.3931623932</v>
      </c>
      <c r="I15" s="14">
        <v>1797995.8119658122</v>
      </c>
      <c r="J15" s="14">
        <v>1832861.452991453</v>
      </c>
      <c r="K15" s="14">
        <v>2421927.5213675215</v>
      </c>
      <c r="L15" s="15">
        <v>2116764.7863247865</v>
      </c>
      <c r="M15" s="31">
        <v>2220471.7094017095</v>
      </c>
      <c r="N15" s="36">
        <f t="shared" si="0"/>
        <v>26984388.632478632</v>
      </c>
    </row>
    <row r="16" spans="1:57" x14ac:dyDescent="0.2">
      <c r="A16" s="18" t="s">
        <v>12</v>
      </c>
      <c r="B16" s="14">
        <v>1892755.0427350427</v>
      </c>
      <c r="C16" s="19">
        <v>1728358.8034188035</v>
      </c>
      <c r="D16" s="14">
        <v>1944564.52991453</v>
      </c>
      <c r="E16" s="14">
        <v>1706111.452991453</v>
      </c>
      <c r="F16" s="14">
        <v>1905245.2991452992</v>
      </c>
      <c r="G16" s="14">
        <f>2172019.6/1.17</f>
        <v>1856427.0085470087</v>
      </c>
      <c r="H16" s="14">
        <f>2472288/1.17</f>
        <v>2113066.666666667</v>
      </c>
      <c r="I16" s="14">
        <v>1896775.6410256412</v>
      </c>
      <c r="J16" s="14">
        <v>1787039.3162393162</v>
      </c>
      <c r="K16" s="14">
        <v>1696225.8974358975</v>
      </c>
      <c r="L16" s="15">
        <v>1948736.5811965812</v>
      </c>
      <c r="M16" s="31">
        <v>2029859.8290598292</v>
      </c>
      <c r="N16" s="36">
        <f t="shared" si="0"/>
        <v>22505166.068376068</v>
      </c>
    </row>
    <row r="17" spans="1:57" x14ac:dyDescent="0.2">
      <c r="A17" s="18" t="s">
        <v>13</v>
      </c>
      <c r="B17" s="14">
        <v>4593485.555555556</v>
      </c>
      <c r="C17" s="19">
        <v>4373717.521367522</v>
      </c>
      <c r="D17" s="14">
        <v>4794770.085470086</v>
      </c>
      <c r="E17" s="14">
        <v>4394005.2991452999</v>
      </c>
      <c r="F17" s="14">
        <v>4627122.3931623939</v>
      </c>
      <c r="G17" s="14">
        <f>5349720/1.17</f>
        <v>4572410.256410257</v>
      </c>
      <c r="H17" s="14">
        <f>5831050.4/1.17</f>
        <v>4983803.760683761</v>
      </c>
      <c r="I17" s="14">
        <v>4946972.051282051</v>
      </c>
      <c r="J17" s="14">
        <v>4571245.811965812</v>
      </c>
      <c r="K17" s="14">
        <v>4622789.914529915</v>
      </c>
      <c r="L17" s="15">
        <v>4758869.145299146</v>
      </c>
      <c r="M17" s="31">
        <v>5219025.213675214</v>
      </c>
      <c r="N17" s="36">
        <f t="shared" si="0"/>
        <v>56458217.008547008</v>
      </c>
    </row>
    <row r="18" spans="1:57" s="22" customFormat="1" x14ac:dyDescent="0.2">
      <c r="A18" s="18" t="s">
        <v>14</v>
      </c>
      <c r="B18" s="14">
        <v>538600.51282051299</v>
      </c>
      <c r="C18" s="14">
        <v>493769.40170940169</v>
      </c>
      <c r="D18" s="14">
        <v>675715.21367521374</v>
      </c>
      <c r="E18" s="14">
        <v>489376.75213675218</v>
      </c>
      <c r="F18" s="14">
        <v>541820</v>
      </c>
      <c r="G18" s="14">
        <v>494814.44444444438</v>
      </c>
      <c r="H18" s="14">
        <v>508526.06837606843</v>
      </c>
      <c r="I18" s="14">
        <v>503648.54700854706</v>
      </c>
      <c r="J18" s="14">
        <v>495674.52991452988</v>
      </c>
      <c r="K18" s="14">
        <v>561473.58974358987</v>
      </c>
      <c r="L18" s="15">
        <v>656850</v>
      </c>
      <c r="M18" s="31">
        <v>557185</v>
      </c>
      <c r="N18" s="36">
        <f t="shared" si="0"/>
        <v>6517454.0598290609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</row>
    <row r="19" spans="1:57" x14ac:dyDescent="0.2">
      <c r="A19" s="18" t="s">
        <v>15</v>
      </c>
      <c r="B19" s="14">
        <v>666210.34188034199</v>
      </c>
      <c r="C19" s="14">
        <v>532694.78632478626</v>
      </c>
      <c r="D19" s="14">
        <v>650425.8974358975</v>
      </c>
      <c r="E19" s="14">
        <v>530224.78632478637</v>
      </c>
      <c r="F19" s="14">
        <v>456838.97435897437</v>
      </c>
      <c r="G19" s="14">
        <v>458734.01709401718</v>
      </c>
      <c r="H19" s="14">
        <v>546346.23931623937</v>
      </c>
      <c r="I19" s="14">
        <v>719004.01709401724</v>
      </c>
      <c r="J19" s="14">
        <v>642561.79487179499</v>
      </c>
      <c r="K19" s="14">
        <v>619618.97435897437</v>
      </c>
      <c r="L19" s="15">
        <v>671078.03418803425</v>
      </c>
      <c r="M19" s="31">
        <v>645271.96581196575</v>
      </c>
      <c r="N19" s="36">
        <f t="shared" si="0"/>
        <v>7139009.829059829</v>
      </c>
    </row>
    <row r="20" spans="1:57" x14ac:dyDescent="0.2">
      <c r="A20" s="18" t="s">
        <v>16</v>
      </c>
      <c r="B20" s="14">
        <v>9198825.94017094</v>
      </c>
      <c r="C20" s="19">
        <v>8395419.316239316</v>
      </c>
      <c r="D20" s="14">
        <v>9408201.7948717959</v>
      </c>
      <c r="E20" s="14">
        <v>8206624.017094017</v>
      </c>
      <c r="F20" s="14">
        <v>9511827.8632478639</v>
      </c>
      <c r="G20" s="14">
        <f>11592226/1.17</f>
        <v>9907885.47008547</v>
      </c>
      <c r="H20" s="14">
        <f>12866686.7/1.17</f>
        <v>10997168.11965812</v>
      </c>
      <c r="I20" s="14">
        <v>11456623.162393162</v>
      </c>
      <c r="J20" s="14">
        <v>11716506.068376068</v>
      </c>
      <c r="K20" s="14">
        <v>18654117.77777778</v>
      </c>
      <c r="L20" s="15">
        <v>15332638.632478632</v>
      </c>
      <c r="M20" s="31">
        <v>15308915.811965812</v>
      </c>
      <c r="N20" s="36">
        <f t="shared" si="0"/>
        <v>138094753.97435898</v>
      </c>
    </row>
    <row r="21" spans="1:57" x14ac:dyDescent="0.2">
      <c r="A21" s="18" t="s">
        <v>17</v>
      </c>
      <c r="B21" s="14">
        <v>3914149.0598290605</v>
      </c>
      <c r="C21" s="14">
        <v>3536708.743589744</v>
      </c>
      <c r="D21" s="14">
        <v>3838144.3589743595</v>
      </c>
      <c r="E21" s="14">
        <v>3585024.7350427355</v>
      </c>
      <c r="F21" s="14">
        <v>3823360.341880342</v>
      </c>
      <c r="G21" s="14">
        <f>(4482604.51-6406)/1.17</f>
        <v>3825810.6923076925</v>
      </c>
      <c r="H21" s="14">
        <f>(4692036.9-5015)/1.17</f>
        <v>4006001.6239316245</v>
      </c>
      <c r="I21" s="14">
        <v>3866586.9230769235</v>
      </c>
      <c r="J21" s="14">
        <v>3896735.8974358975</v>
      </c>
      <c r="K21" s="14">
        <v>3836182.735042735</v>
      </c>
      <c r="L21" s="15">
        <v>3641560.94017094</v>
      </c>
      <c r="M21" s="31">
        <v>4020028.5470085475</v>
      </c>
      <c r="N21" s="36">
        <f t="shared" si="0"/>
        <v>45790294.598290592</v>
      </c>
    </row>
    <row r="22" spans="1:57" x14ac:dyDescent="0.2">
      <c r="A22" s="18" t="s">
        <v>18</v>
      </c>
      <c r="B22" s="14">
        <v>2223375.982905983</v>
      </c>
      <c r="C22" s="14">
        <v>2081454.7863247865</v>
      </c>
      <c r="D22" s="14">
        <v>2730002.7</v>
      </c>
      <c r="E22" s="14">
        <v>2364576.495726496</v>
      </c>
      <c r="F22" s="14">
        <v>2487420.512820513</v>
      </c>
      <c r="G22" s="14">
        <f>(3016827.3-14690-7285)</f>
        <v>2994852.3</v>
      </c>
      <c r="H22" s="14">
        <f>(3029485.8-7900-18620)/1.17</f>
        <v>2566637.435897436</v>
      </c>
      <c r="I22" s="14">
        <v>2576783.1623931625</v>
      </c>
      <c r="J22" s="14">
        <v>2417157.5213675215</v>
      </c>
      <c r="K22" s="14">
        <v>2465450.2564102565</v>
      </c>
      <c r="L22" s="15">
        <v>2496405.6410256415</v>
      </c>
      <c r="M22" s="31">
        <v>2540305.5555555555</v>
      </c>
      <c r="N22" s="36">
        <f t="shared" si="0"/>
        <v>29944422.350427352</v>
      </c>
    </row>
    <row r="23" spans="1:57" x14ac:dyDescent="0.2">
      <c r="A23" s="13" t="s">
        <v>19</v>
      </c>
      <c r="B23" s="14">
        <v>642850.51282051287</v>
      </c>
      <c r="C23" s="14">
        <v>598319.14529914537</v>
      </c>
      <c r="D23" s="19">
        <v>641833.07692307688</v>
      </c>
      <c r="E23" s="19">
        <v>615610.94017094024</v>
      </c>
      <c r="F23" s="19">
        <v>651323.93162393162</v>
      </c>
      <c r="G23" s="19">
        <f>597017.4/1.17</f>
        <v>510271.28205128212</v>
      </c>
      <c r="H23" s="19">
        <f>723102.4/1.17</f>
        <v>618036.23931623937</v>
      </c>
      <c r="I23" s="19">
        <v>646495.04273504275</v>
      </c>
      <c r="J23" s="19">
        <v>706181.623931624</v>
      </c>
      <c r="K23" s="19">
        <v>667907.52136752149</v>
      </c>
      <c r="L23" s="20">
        <v>746987.00854700862</v>
      </c>
      <c r="M23" s="32">
        <v>720152.64957264962</v>
      </c>
      <c r="N23" s="36">
        <f t="shared" si="0"/>
        <v>7765968.974358975</v>
      </c>
    </row>
    <row r="24" spans="1:57" x14ac:dyDescent="0.2">
      <c r="A24" s="13" t="s">
        <v>20</v>
      </c>
      <c r="B24" s="19">
        <v>5469365.9048589924</v>
      </c>
      <c r="C24" s="19">
        <v>5331786.1602025134</v>
      </c>
      <c r="D24" s="19">
        <v>5933549.4089138806</v>
      </c>
      <c r="E24" s="19">
        <v>6486924.0317974361</v>
      </c>
      <c r="F24" s="19">
        <v>5599430.006705394</v>
      </c>
      <c r="G24" s="19">
        <f>6329749.20704198/1.17</f>
        <v>5410042.0573008377</v>
      </c>
      <c r="H24" s="19">
        <f>6988836.90848303/1.17</f>
        <v>5973364.8790453253</v>
      </c>
      <c r="I24" s="19">
        <v>5710328.4675844703</v>
      </c>
      <c r="J24" s="19">
        <v>5559018.5541988462</v>
      </c>
      <c r="K24" s="19">
        <v>5340361.1168898037</v>
      </c>
      <c r="L24" s="20">
        <v>5555239.5797861964</v>
      </c>
      <c r="M24" s="32">
        <v>5471830.7773361886</v>
      </c>
      <c r="N24" s="36">
        <f t="shared" si="0"/>
        <v>67841240.944619879</v>
      </c>
    </row>
    <row r="25" spans="1:57" x14ac:dyDescent="0.2">
      <c r="A25" s="13" t="s">
        <v>21</v>
      </c>
      <c r="B25" s="19">
        <v>5974616.3417704105</v>
      </c>
      <c r="C25" s="19">
        <v>6241730.0997043252</v>
      </c>
      <c r="D25" s="19">
        <v>7239433.6908399565</v>
      </c>
      <c r="E25" s="19">
        <v>5308122.9979743343</v>
      </c>
      <c r="F25" s="19">
        <v>6605095.4854394617</v>
      </c>
      <c r="G25" s="19">
        <f>8238489.71778131/1.17</f>
        <v>7041444.2032318898</v>
      </c>
      <c r="H25" s="19">
        <f>7978288.82038307/1.17</f>
        <v>6819050.2738316841</v>
      </c>
      <c r="I25" s="19">
        <v>6686573.7755559497</v>
      </c>
      <c r="J25" s="19">
        <v>6625824.1168113854</v>
      </c>
      <c r="K25" s="19">
        <v>8649919.5843040161</v>
      </c>
      <c r="L25" s="20">
        <v>7579107.7059527785</v>
      </c>
      <c r="M25" s="32">
        <v>6431473.6038538124</v>
      </c>
      <c r="N25" s="36">
        <f t="shared" si="0"/>
        <v>81202391.879270002</v>
      </c>
    </row>
    <row r="26" spans="1:57" x14ac:dyDescent="0.2">
      <c r="A26" s="23" t="s">
        <v>22</v>
      </c>
      <c r="B26" s="14">
        <v>1438992.5646527179</v>
      </c>
      <c r="C26" s="14">
        <v>1252735.1287909059</v>
      </c>
      <c r="D26" s="19">
        <v>1447687.7785203762</v>
      </c>
      <c r="E26" s="19">
        <v>1479738.4615384617</v>
      </c>
      <c r="F26" s="19">
        <v>1603015.4711217948</v>
      </c>
      <c r="G26" s="19">
        <f>1881043.80114245/1.17</f>
        <v>1607729.7445661966</v>
      </c>
      <c r="H26" s="19">
        <f>2236437.70240068/1.17</f>
        <v>1911485.2157270771</v>
      </c>
      <c r="I26" s="19">
        <v>1980097.6948075814</v>
      </c>
      <c r="J26" s="19">
        <v>1871002.9939586243</v>
      </c>
      <c r="K26" s="19">
        <v>2019733.1647597863</v>
      </c>
      <c r="L26" s="20">
        <v>2196716.4147228291</v>
      </c>
      <c r="M26" s="32">
        <v>2512290.6885130769</v>
      </c>
      <c r="N26" s="36">
        <f t="shared" si="0"/>
        <v>21321225.321679428</v>
      </c>
    </row>
    <row r="27" spans="1:57" x14ac:dyDescent="0.2">
      <c r="A27" s="18" t="s">
        <v>23</v>
      </c>
      <c r="B27" s="14">
        <v>1683325.38</v>
      </c>
      <c r="C27" s="14">
        <v>1611019.23</v>
      </c>
      <c r="D27" s="14">
        <v>2019747.9</v>
      </c>
      <c r="E27" s="14">
        <v>1514982.7350427355</v>
      </c>
      <c r="F27" s="14">
        <v>1664760.43</v>
      </c>
      <c r="G27" s="14">
        <v>1601404</v>
      </c>
      <c r="H27" s="14">
        <v>1517590.6</v>
      </c>
      <c r="I27" s="14">
        <v>1541044.8</v>
      </c>
      <c r="J27" s="14">
        <v>1715325.56</v>
      </c>
      <c r="K27" s="14">
        <v>2037448.63</v>
      </c>
      <c r="L27" s="15">
        <v>2243082.7400000002</v>
      </c>
      <c r="M27" s="31">
        <v>1935427.69</v>
      </c>
      <c r="N27" s="36">
        <f t="shared" si="0"/>
        <v>21085159.695042741</v>
      </c>
    </row>
    <row r="28" spans="1:57" x14ac:dyDescent="0.2">
      <c r="A28" s="18" t="s">
        <v>24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/>
      <c r="M28" s="31">
        <v>0</v>
      </c>
      <c r="N28" s="36">
        <f t="shared" si="0"/>
        <v>0</v>
      </c>
    </row>
    <row r="29" spans="1:57" x14ac:dyDescent="0.2">
      <c r="A29" s="18" t="s">
        <v>25</v>
      </c>
      <c r="B29" s="14">
        <v>4835985.5555555569</v>
      </c>
      <c r="C29" s="14">
        <v>4598601.623931624</v>
      </c>
      <c r="D29" s="14">
        <v>5296066.9230769239</v>
      </c>
      <c r="E29" s="14">
        <v>4662933.3333333321</v>
      </c>
      <c r="F29" s="14">
        <v>6067940.6837606831</v>
      </c>
      <c r="G29" s="14">
        <v>4833830.5982905971</v>
      </c>
      <c r="H29" s="14">
        <v>5307486.1538461531</v>
      </c>
      <c r="I29" s="14">
        <v>5907250</v>
      </c>
      <c r="J29" s="14">
        <v>4917722.222222222</v>
      </c>
      <c r="K29" s="14">
        <v>5308653.333333333</v>
      </c>
      <c r="L29" s="15">
        <v>5478678.2051282059</v>
      </c>
      <c r="M29" s="31">
        <v>5446300.256410257</v>
      </c>
      <c r="N29" s="36">
        <f t="shared" si="0"/>
        <v>62661448.888888896</v>
      </c>
    </row>
    <row r="30" spans="1:57" x14ac:dyDescent="0.2">
      <c r="A30" s="18" t="s">
        <v>26</v>
      </c>
      <c r="B30" s="14">
        <v>3401392.564102564</v>
      </c>
      <c r="C30" s="14">
        <v>3141928.290598291</v>
      </c>
      <c r="D30" s="14">
        <v>3434932.735042735</v>
      </c>
      <c r="E30" s="14">
        <v>3196754.871794872</v>
      </c>
      <c r="F30" s="14">
        <v>3381299.743589744</v>
      </c>
      <c r="G30" s="14">
        <f>3935142.4/1.17</f>
        <v>3363369.572649573</v>
      </c>
      <c r="H30" s="14">
        <f>4199378.8/1.17</f>
        <v>3589212.6495726495</v>
      </c>
      <c r="I30" s="14">
        <v>3379636.2393162395</v>
      </c>
      <c r="J30" s="14">
        <v>3576785.4700854705</v>
      </c>
      <c r="K30" s="14">
        <v>3920952.9914529915</v>
      </c>
      <c r="L30" s="15">
        <v>6536936.153846154</v>
      </c>
      <c r="M30" s="31">
        <v>3859748.9743589745</v>
      </c>
      <c r="N30" s="36">
        <f t="shared" si="0"/>
        <v>44782950.256410256</v>
      </c>
    </row>
    <row r="31" spans="1:57" x14ac:dyDescent="0.2">
      <c r="A31" s="18" t="s">
        <v>27</v>
      </c>
      <c r="B31" s="14">
        <v>5391605.384615385</v>
      </c>
      <c r="C31" s="14">
        <v>5010738.717948718</v>
      </c>
      <c r="D31" s="14">
        <v>5448774.615384616</v>
      </c>
      <c r="E31" s="14">
        <v>5094312.478632479</v>
      </c>
      <c r="F31" s="14">
        <v>5596606.324786325</v>
      </c>
      <c r="G31" s="14">
        <f>6183855.8/1.17</f>
        <v>5285346.837606838</v>
      </c>
      <c r="H31" s="14">
        <v>6734838.9000000013</v>
      </c>
      <c r="I31" s="14">
        <v>5841973.931623932</v>
      </c>
      <c r="J31" s="14">
        <v>5331436.324786325</v>
      </c>
      <c r="K31" s="14">
        <v>3594486.495726496</v>
      </c>
      <c r="L31" s="15">
        <v>7579025.299145299</v>
      </c>
      <c r="M31" s="31">
        <v>5896638.547008547</v>
      </c>
      <c r="N31" s="36">
        <f t="shared" si="0"/>
        <v>66805783.857264958</v>
      </c>
    </row>
    <row r="32" spans="1:57" x14ac:dyDescent="0.2">
      <c r="A32" s="18" t="s">
        <v>28</v>
      </c>
      <c r="B32" s="14">
        <v>10827183.324786326</v>
      </c>
      <c r="C32" s="14">
        <v>9955836.726495726</v>
      </c>
      <c r="D32" s="14">
        <v>11062680.65811966</v>
      </c>
      <c r="E32" s="14">
        <v>10833798.709401708</v>
      </c>
      <c r="F32" s="14">
        <v>11361511.495726496</v>
      </c>
      <c r="G32" s="14">
        <v>11116548.94871795</v>
      </c>
      <c r="H32" s="14">
        <v>11873783.820512822</v>
      </c>
      <c r="I32" s="14">
        <v>12944340.752136752</v>
      </c>
      <c r="J32" s="14">
        <v>11118896.256410256</v>
      </c>
      <c r="K32" s="14">
        <v>11915565.931623932</v>
      </c>
      <c r="L32" s="15">
        <v>10799749.205128206</v>
      </c>
      <c r="M32" s="31">
        <v>11443826.811965814</v>
      </c>
      <c r="N32" s="36">
        <f t="shared" si="0"/>
        <v>135253722.64102566</v>
      </c>
    </row>
    <row r="33" spans="1:57" s="22" customFormat="1" x14ac:dyDescent="0.2">
      <c r="A33" s="18" t="s">
        <v>29</v>
      </c>
      <c r="B33" s="14">
        <v>3077170.9401709405</v>
      </c>
      <c r="C33" s="14">
        <v>2875557.264957265</v>
      </c>
      <c r="D33" s="14">
        <v>3144958.9743589745</v>
      </c>
      <c r="E33" s="14">
        <v>2818016.2393162395</v>
      </c>
      <c r="F33" s="14">
        <v>3169513.247863248</v>
      </c>
      <c r="G33" s="14">
        <v>2992428.2051282055</v>
      </c>
      <c r="H33" s="14">
        <v>3154642.735042735</v>
      </c>
      <c r="I33" s="14">
        <v>3009670.0854700855</v>
      </c>
      <c r="J33" s="14">
        <v>2767316.2393162395</v>
      </c>
      <c r="K33" s="14">
        <v>5413979.4871794879</v>
      </c>
      <c r="L33" s="15">
        <v>3179498.290598291</v>
      </c>
      <c r="M33" s="31">
        <v>3272594.0170940175</v>
      </c>
      <c r="N33" s="36">
        <f t="shared" si="0"/>
        <v>38875345.726495728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</row>
    <row r="34" spans="1:57" x14ac:dyDescent="0.2">
      <c r="A34" s="18" t="s">
        <v>30</v>
      </c>
      <c r="B34" s="14">
        <v>9437788.17948718</v>
      </c>
      <c r="C34" s="14">
        <v>9150016.307692308</v>
      </c>
      <c r="D34" s="14">
        <v>10062555.82905983</v>
      </c>
      <c r="E34" s="14">
        <v>9450193.7350427341</v>
      </c>
      <c r="F34" s="14">
        <v>10578740.239316238</v>
      </c>
      <c r="G34" s="14">
        <v>10414948.05128205</v>
      </c>
      <c r="H34" s="14">
        <v>11104319.700854702</v>
      </c>
      <c r="I34" s="14">
        <v>11049360.23076923</v>
      </c>
      <c r="J34" s="14">
        <v>9104997.64957265</v>
      </c>
      <c r="K34" s="14">
        <v>9821741.196581196</v>
      </c>
      <c r="L34" s="15">
        <v>9774731.367521368</v>
      </c>
      <c r="M34" s="31">
        <v>10905222.94871795</v>
      </c>
      <c r="N34" s="36">
        <f t="shared" si="0"/>
        <v>120854615.43589744</v>
      </c>
    </row>
    <row r="35" spans="1:57" x14ac:dyDescent="0.2">
      <c r="A35" s="18" t="s">
        <v>31</v>
      </c>
      <c r="B35" s="14">
        <v>4732079.487179487</v>
      </c>
      <c r="C35" s="14">
        <v>3911874.358974359</v>
      </c>
      <c r="D35" s="14">
        <v>4512960.683760684</v>
      </c>
      <c r="E35" s="14">
        <v>3724449.572649573</v>
      </c>
      <c r="F35" s="14">
        <v>3878270.598290598</v>
      </c>
      <c r="G35" s="14">
        <v>4132257.264957265</v>
      </c>
      <c r="H35" s="14">
        <v>3953906.837606838</v>
      </c>
      <c r="I35" s="14">
        <v>3729614.52991453</v>
      </c>
      <c r="J35" s="14">
        <v>4341833.794871795</v>
      </c>
      <c r="K35" s="14">
        <v>6337088.837606838</v>
      </c>
      <c r="L35" s="15">
        <v>5452549.914529914</v>
      </c>
      <c r="M35" s="31">
        <v>5363926.7521367529</v>
      </c>
      <c r="N35" s="36">
        <f t="shared" si="0"/>
        <v>54070812.632478632</v>
      </c>
    </row>
    <row r="36" spans="1:57" x14ac:dyDescent="0.2">
      <c r="A36" s="18" t="s">
        <v>32</v>
      </c>
      <c r="B36" s="14">
        <v>48549864.039999999</v>
      </c>
      <c r="C36" s="14">
        <v>45015737.539999999</v>
      </c>
      <c r="D36" s="14">
        <v>48013592.859999999</v>
      </c>
      <c r="E36" s="14">
        <v>46472282.759999998</v>
      </c>
      <c r="F36" s="14">
        <v>48040621</v>
      </c>
      <c r="G36" s="14">
        <v>49297544.770000003</v>
      </c>
      <c r="H36" s="14">
        <v>57543887</v>
      </c>
      <c r="I36" s="14">
        <v>56196690</v>
      </c>
      <c r="J36" s="14">
        <v>46312159</v>
      </c>
      <c r="K36" s="14">
        <v>47178363.914529897</v>
      </c>
      <c r="L36" s="15">
        <v>46375978.340000004</v>
      </c>
      <c r="M36" s="31">
        <v>52365766</v>
      </c>
      <c r="N36" s="36">
        <f t="shared" si="0"/>
        <v>591362487.22452986</v>
      </c>
    </row>
    <row r="37" spans="1:57" x14ac:dyDescent="0.2">
      <c r="A37" s="18" t="s">
        <v>33</v>
      </c>
      <c r="B37" s="14">
        <v>6907255</v>
      </c>
      <c r="C37" s="14">
        <v>6089988</v>
      </c>
      <c r="D37" s="14">
        <v>6690220</v>
      </c>
      <c r="E37" s="14">
        <v>6198014</v>
      </c>
      <c r="F37" s="14">
        <v>6430208</v>
      </c>
      <c r="G37" s="14">
        <v>6195444</v>
      </c>
      <c r="H37" s="14">
        <v>6839209</v>
      </c>
      <c r="I37" s="14">
        <v>6919375</v>
      </c>
      <c r="J37" s="14">
        <v>6565365</v>
      </c>
      <c r="K37" s="14">
        <v>7093472</v>
      </c>
      <c r="L37" s="15">
        <v>7047070</v>
      </c>
      <c r="M37" s="31">
        <v>7350486</v>
      </c>
      <c r="N37" s="36">
        <f t="shared" si="0"/>
        <v>80326106</v>
      </c>
    </row>
    <row r="38" spans="1:57" x14ac:dyDescent="0.2">
      <c r="A38" s="18" t="s">
        <v>34</v>
      </c>
      <c r="B38" s="14">
        <v>1789090.9401709402</v>
      </c>
      <c r="C38" s="14">
        <v>1670269.230769231</v>
      </c>
      <c r="D38" s="14">
        <v>1966911.1965811967</v>
      </c>
      <c r="E38" s="14">
        <v>1601584.9572649573</v>
      </c>
      <c r="F38" s="14">
        <v>1768053.1623931625</v>
      </c>
      <c r="G38" s="14">
        <v>1560235.6410256412</v>
      </c>
      <c r="H38" s="14">
        <v>1609032</v>
      </c>
      <c r="I38" s="14">
        <v>1454251.1111111112</v>
      </c>
      <c r="J38" s="14">
        <v>1901321.1111111115</v>
      </c>
      <c r="K38" s="14">
        <v>1972208.8034188035</v>
      </c>
      <c r="L38" s="15">
        <v>2022959.3162393162</v>
      </c>
      <c r="M38" s="31">
        <v>1794331.7094017095</v>
      </c>
      <c r="N38" s="36">
        <f t="shared" si="0"/>
        <v>21110249.17948718</v>
      </c>
    </row>
    <row r="39" spans="1:57" x14ac:dyDescent="0.2">
      <c r="A39" s="18" t="s">
        <v>35</v>
      </c>
      <c r="B39" s="14">
        <v>2821567.5213675215</v>
      </c>
      <c r="C39" s="14">
        <v>2566708.008547009</v>
      </c>
      <c r="D39" s="14">
        <v>2871195.2991452995</v>
      </c>
      <c r="E39" s="14">
        <v>2415052.264957265</v>
      </c>
      <c r="F39" s="14">
        <v>2499844.871794872</v>
      </c>
      <c r="G39" s="14">
        <v>2422666.8461538465</v>
      </c>
      <c r="H39" s="14">
        <f>(3132868.55-11180)/1.17</f>
        <v>2668109.871794872</v>
      </c>
      <c r="I39" s="14">
        <v>2445946.273504274</v>
      </c>
      <c r="J39" s="14">
        <v>2437049.111111111</v>
      </c>
      <c r="K39" s="14">
        <v>2549071.794871795</v>
      </c>
      <c r="L39" s="15">
        <v>2474620.4273504275</v>
      </c>
      <c r="M39" s="31">
        <v>2731760.0854700855</v>
      </c>
      <c r="N39" s="36">
        <f t="shared" si="0"/>
        <v>30903592.37606838</v>
      </c>
    </row>
    <row r="40" spans="1:57" x14ac:dyDescent="0.2">
      <c r="A40" s="18" t="s">
        <v>36</v>
      </c>
      <c r="B40" s="14">
        <v>212608.11965811969</v>
      </c>
      <c r="C40" s="14">
        <v>182319.74358974359</v>
      </c>
      <c r="D40" s="14">
        <v>232423.24786324787</v>
      </c>
      <c r="E40" s="14">
        <v>200905.12820512822</v>
      </c>
      <c r="F40" s="14">
        <v>204831.36752136753</v>
      </c>
      <c r="G40" s="14">
        <v>198338.88888888891</v>
      </c>
      <c r="H40" s="14">
        <f>282261.7/1.17</f>
        <v>241249.31623931628</v>
      </c>
      <c r="I40" s="14">
        <v>252697.1794871795</v>
      </c>
      <c r="J40" s="14">
        <v>192750.0854700855</v>
      </c>
      <c r="K40" s="14">
        <v>192918.63247863247</v>
      </c>
      <c r="L40" s="15">
        <v>221882.905982906</v>
      </c>
      <c r="M40" s="31">
        <v>233876.75213675215</v>
      </c>
      <c r="N40" s="36">
        <f t="shared" si="0"/>
        <v>2566801.3675213675</v>
      </c>
    </row>
    <row r="41" spans="1:57" s="27" customFormat="1" ht="15.75" thickBot="1" x14ac:dyDescent="0.3">
      <c r="A41" s="24" t="s">
        <v>37</v>
      </c>
      <c r="B41" s="25">
        <f>SUM(B6:B40)</f>
        <v>238241334.96854705</v>
      </c>
      <c r="C41" s="25">
        <f>SUM(C6:C40)</f>
        <v>220068867.97903961</v>
      </c>
      <c r="D41" s="25">
        <f t="shared" ref="D41:J41" si="1">SUM(D6:D40)</f>
        <v>242907661.50058189</v>
      </c>
      <c r="E41" s="25">
        <f>SUM(E6:E40)</f>
        <v>222956506.25942984</v>
      </c>
      <c r="F41" s="25">
        <f t="shared" si="1"/>
        <v>234555098.53839487</v>
      </c>
      <c r="G41" s="25">
        <f t="shared" si="1"/>
        <v>238145023.32364592</v>
      </c>
      <c r="H41" s="25">
        <f t="shared" si="1"/>
        <v>266753979.44356135</v>
      </c>
      <c r="I41" s="25">
        <f t="shared" si="1"/>
        <v>253800598.51264888</v>
      </c>
      <c r="J41" s="25">
        <f t="shared" si="1"/>
        <v>235504210.61616537</v>
      </c>
      <c r="K41" s="25">
        <f>SUM(K6:K40)</f>
        <v>281584889.82715023</v>
      </c>
      <c r="L41" s="25">
        <f>SUM(L6:L40)</f>
        <v>258848860.33490625</v>
      </c>
      <c r="M41" s="33">
        <f>SUM(M6:M40)</f>
        <v>261851013.02542961</v>
      </c>
      <c r="N41" s="37">
        <f>SUM(B41:M41)</f>
        <v>2955218044.3295007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6" spans="1:57" ht="14.25" customHeight="1" x14ac:dyDescent="0.2"/>
    <row r="47" spans="1:57" customForma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</row>
    <row r="48" spans="1:57" ht="14.25" customHeight="1" x14ac:dyDescent="0.2"/>
    <row r="49" spans="5:5" ht="14.25" customHeight="1" x14ac:dyDescent="0.2"/>
    <row r="51" spans="5:5" ht="14.25" customHeight="1" x14ac:dyDescent="0.2"/>
    <row r="52" spans="5:5" ht="14.25" customHeight="1" x14ac:dyDescent="0.2"/>
    <row r="53" spans="5:5" ht="14.25" customHeight="1" x14ac:dyDescent="0.2"/>
    <row r="54" spans="5:5" ht="14.25" customHeight="1" x14ac:dyDescent="0.2"/>
    <row r="56" spans="5:5" ht="14.25" customHeight="1" x14ac:dyDescent="0.2"/>
    <row r="57" spans="5:5" ht="14.25" customHeight="1" x14ac:dyDescent="0.2"/>
    <row r="58" spans="5:5" ht="14.25" customHeight="1" x14ac:dyDescent="0.2"/>
    <row r="59" spans="5:5" ht="14.25" customHeight="1" x14ac:dyDescent="0.2"/>
    <row r="61" spans="5:5" ht="14.25" customHeight="1" x14ac:dyDescent="0.2">
      <c r="E61" s="3" t="s">
        <v>38</v>
      </c>
    </row>
    <row r="62" spans="5:5" ht="18" customHeight="1" x14ac:dyDescent="0.2"/>
    <row r="63" spans="5:5" ht="14.25" customHeight="1" x14ac:dyDescent="0.2"/>
    <row r="65" ht="14.25" customHeight="1" x14ac:dyDescent="0.2"/>
  </sheetData>
  <mergeCells count="1">
    <mergeCell ref="A4:A5"/>
  </mergeCells>
  <conditionalFormatting sqref="O18:XFD18 O33:XFD3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אריה זדה</dc:creator>
  <cp:lastModifiedBy>אריה זדה</cp:lastModifiedBy>
  <dcterms:created xsi:type="dcterms:W3CDTF">2021-06-21T05:55:14Z</dcterms:created>
  <dcterms:modified xsi:type="dcterms:W3CDTF">2021-06-21T05:57:22Z</dcterms:modified>
</cp:coreProperties>
</file>