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yahucm\AppData\Local\Microsoft\Windows\INetCache\Content.Outlook\KY5CSRPK\"/>
    </mc:Choice>
  </mc:AlternateContent>
  <xr:revisionPtr revIDLastSave="0" documentId="13_ncr:1_{C3BE9B79-219B-47FB-B595-0DAC617B26F4}" xr6:coauthVersionLast="36" xr6:coauthVersionMax="36" xr10:uidLastSave="{00000000-0000-0000-0000-000000000000}"/>
  <bookViews>
    <workbookView xWindow="-120" yWindow="-120" windowWidth="29040" windowHeight="15720" activeTab="3" xr2:uid="{C8203AD4-0238-4B50-A7B4-5471231137BC}"/>
  </bookViews>
  <sheets>
    <sheet name="בריטניה" sheetId="1" r:id="rId1"/>
    <sheet name="ספרד" sheetId="2" r:id="rId2"/>
    <sheet name="ארה&quot;ב" sheetId="3" r:id="rId3"/>
    <sheet name="ויטנאם וסינגפור" sheetId="6" r:id="rId4"/>
    <sheet name="הודו" sheetId="4" r:id="rId5"/>
    <sheet name="מרוקו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4" l="1"/>
  <c r="B22" i="3" l="1"/>
  <c r="B4" i="3" l="1"/>
  <c r="B6" i="3"/>
  <c r="B12" i="5"/>
  <c r="B11" i="5"/>
  <c r="B17" i="4"/>
  <c r="B16" i="4"/>
  <c r="B13" i="4"/>
  <c r="B12" i="4"/>
  <c r="B14" i="6"/>
  <c r="B19" i="6"/>
  <c r="B18" i="6"/>
  <c r="B11" i="6"/>
  <c r="B17" i="3"/>
  <c r="B14" i="3"/>
  <c r="B16" i="3"/>
  <c r="B13" i="1"/>
  <c r="B14" i="1" s="1"/>
  <c r="B12" i="2"/>
  <c r="B15" i="2" s="1"/>
  <c r="B15" i="6" l="1"/>
  <c r="B14" i="5" l="1"/>
</calcChain>
</file>

<file path=xl/sharedStrings.xml><?xml version="1.0" encoding="utf-8"?>
<sst xmlns="http://schemas.openxmlformats.org/spreadsheetml/2006/main" count="159" uniqueCount="69">
  <si>
    <t xml:space="preserve">הוצאות ביקור שר הכלכלה והתעשייה בלונדון </t>
  </si>
  <si>
    <t>פריט</t>
  </si>
  <si>
    <t>עלות - בשקלים</t>
  </si>
  <si>
    <t xml:space="preserve">הערות </t>
  </si>
  <si>
    <t>כ"ט השר ניר ברקת</t>
  </si>
  <si>
    <t xml:space="preserve">עלות הטיסות בסך 6,466.92 ₪ שולמה על ידי השר. </t>
  </si>
  <si>
    <t>שירות VIP נתב"ג</t>
  </si>
  <si>
    <t>סה"כ אמסלם תיירות ונופש</t>
  </si>
  <si>
    <t>משרד רוה"מ (אבטחה)</t>
  </si>
  <si>
    <t xml:space="preserve">עלויות אבטחת השר ללונדון </t>
  </si>
  <si>
    <t>רכבים</t>
  </si>
  <si>
    <t xml:space="preserve">לינה </t>
  </si>
  <si>
    <t>סה"כ משרד החוץ (GBP)</t>
  </si>
  <si>
    <t>אמסלם תיירות ונופש</t>
  </si>
  <si>
    <t xml:space="preserve">עלות </t>
  </si>
  <si>
    <t xml:space="preserve">עלות הטיסות בסך 7,941.74 ₪ שולמה על ידי השר. </t>
  </si>
  <si>
    <t xml:space="preserve">עלויות אבטחת השר לספרד </t>
  </si>
  <si>
    <t>לינה</t>
  </si>
  <si>
    <t>סה"כ משרד החוץ (EUR)</t>
  </si>
  <si>
    <t>עלות</t>
  </si>
  <si>
    <t>הקרן הפנימית</t>
  </si>
  <si>
    <t>עלות הטיסה הלוך חזור בסך 29,708.35 ₪ הוחזרה למשרד על ידי השר</t>
  </si>
  <si>
    <t>סה"כ הקרן הפנימית</t>
  </si>
  <si>
    <t>משרד רוה"מ (עלויות אבטחה)</t>
  </si>
  <si>
    <t>עלויות אבטחת השר לארה"ב</t>
  </si>
  <si>
    <t>צלם</t>
  </si>
  <si>
    <t>נוכח לילה</t>
  </si>
  <si>
    <t>סה"כ משרד החוץ (USD)</t>
  </si>
  <si>
    <t>עלות הטיסה בסך 14,770.23 ₪  הוחזרה למשרד ע"י השר</t>
  </si>
  <si>
    <t xml:space="preserve">עלויות אבטחה שר הכלכלה להודו </t>
  </si>
  <si>
    <t>ניו יורק</t>
  </si>
  <si>
    <t>בוסטון</t>
  </si>
  <si>
    <t>ניו דלהי</t>
  </si>
  <si>
    <t>משרד החוץ (הוצאות בפועל במט"מ GBP)</t>
  </si>
  <si>
    <t>משרד החוץ (הוצאות בפועל במט"מ EUR)</t>
  </si>
  <si>
    <t>משרד החוץ (הוצאות בפועל במט"מ USD)</t>
  </si>
  <si>
    <t>משרד החוץ (הוצאות בפועל במט"מ INR)</t>
  </si>
  <si>
    <t>עלות הטיסה בסך 6,284.66 ₪ הוחזרה למשרד ע"י השר</t>
  </si>
  <si>
    <t>עלויות אבטחת השר למרוקו</t>
  </si>
  <si>
    <t xml:space="preserve">כ"ט השר ניר ברקת </t>
  </si>
  <si>
    <t xml:space="preserve">עלות הטיסות בסך 17,802.70 ₪ שולמה על ידי השר. </t>
  </si>
  <si>
    <t>עלויות אבטחת השר לויטנאם וסינגפור</t>
  </si>
  <si>
    <t>משרד החוץ (הוצאות בפועל במט"מ SGD)</t>
  </si>
  <si>
    <t>סינגפור</t>
  </si>
  <si>
    <t>מומבאי</t>
  </si>
  <si>
    <t xml:space="preserve">נוכח לילה </t>
  </si>
  <si>
    <t>ויטנאם (הוצאות בפועל במט"מ VND)</t>
  </si>
  <si>
    <t>סה"כ משרד החוץ</t>
  </si>
  <si>
    <t>משרד החוץ (הוצאות בפועל במט"מ MAD)</t>
  </si>
  <si>
    <t>שירות VIP שדה תעופה ברצלונה</t>
  </si>
  <si>
    <t>שירות VIP שדה תעופה ניו יורק</t>
  </si>
  <si>
    <t>סה"כ סינגפור</t>
  </si>
  <si>
    <t>סה"כ ויטנאם</t>
  </si>
  <si>
    <t xml:space="preserve">כרטיסי טיסה </t>
  </si>
  <si>
    <t>כולל מאבטחים</t>
  </si>
  <si>
    <t>כרטיסי טיסה</t>
  </si>
  <si>
    <t>נסיעות רכבים</t>
  </si>
  <si>
    <t>כרטיסי טיסה מאבטחים</t>
  </si>
  <si>
    <t>שונות (צלם, ארוחות, כיבוד, שעות נוספות, חדרי ישיבות, שעות נוספות ועוד)</t>
  </si>
  <si>
    <t>כרטיסי טיסה -מאבטחים</t>
  </si>
  <si>
    <t>לינה - מאבטחים</t>
  </si>
  <si>
    <t>כרטיסי טיסה - מאבטחים</t>
  </si>
  <si>
    <t>סה"כ משרד החוץ (₪)</t>
  </si>
  <si>
    <t xml:space="preserve">סה"כ משרד החוץ </t>
  </si>
  <si>
    <t xml:space="preserve">סה"כ משרד החוץ (₪) </t>
  </si>
  <si>
    <t xml:space="preserve">סה"כ סינגפור (₪) </t>
  </si>
  <si>
    <t xml:space="preserve">סה"כ ויטנאם (₪) </t>
  </si>
  <si>
    <t xml:space="preserve"> </t>
  </si>
  <si>
    <t xml:space="preserve">אבטחה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</si>
</sst>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Arial"/>
      <family val="2"/>
      <charset val="177"/>
      <scheme val="minor"/>
    </font>
    <font>
      <b/>
      <sz val="12"/>
      <color rgb="FF000000"/>
      <name val="David"/>
      <family val="2"/>
    </font>
    <font>
      <sz val="12"/>
      <color rgb="FF000000"/>
      <name val="David"/>
      <family val="2"/>
    </font>
    <font>
      <sz val="11"/>
      <color theme="1"/>
      <name val="David"/>
      <family val="2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b/>
      <sz val="12"/>
      <color rgb="FFFF0000"/>
      <name val="David"/>
      <family val="2"/>
    </font>
    <font>
      <sz val="11"/>
      <color theme="1"/>
      <name val="Arial"/>
      <family val="2"/>
      <charset val="177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right" vertical="center" wrapText="1" readingOrder="2"/>
    </xf>
    <xf numFmtId="4" fontId="2" fillId="0" borderId="1" xfId="0" applyNumberFormat="1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left" vertical="center" readingOrder="1"/>
    </xf>
    <xf numFmtId="0" fontId="4" fillId="0" borderId="0" xfId="0" applyFont="1"/>
    <xf numFmtId="0" fontId="2" fillId="0" borderId="1" xfId="0" applyFont="1" applyFill="1" applyBorder="1" applyAlignment="1">
      <alignment horizontal="right" vertical="center" readingOrder="2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 readingOrder="1"/>
    </xf>
    <xf numFmtId="0" fontId="4" fillId="0" borderId="1" xfId="0" applyFont="1" applyBorder="1" applyAlignment="1"/>
    <xf numFmtId="4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center" readingOrder="2"/>
    </xf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 readingOrder="2"/>
    </xf>
    <xf numFmtId="0" fontId="1" fillId="0" borderId="1" xfId="0" applyFont="1" applyBorder="1" applyAlignment="1">
      <alignment horizontal="center" vertical="center" readingOrder="2"/>
    </xf>
    <xf numFmtId="43" fontId="2" fillId="0" borderId="1" xfId="1" applyNumberFormat="1" applyFont="1" applyBorder="1" applyAlignment="1">
      <alignment horizontal="center" vertical="center" readingOrder="1"/>
    </xf>
    <xf numFmtId="0" fontId="5" fillId="0" borderId="1" xfId="0" applyFont="1" applyBorder="1" applyAlignment="1"/>
    <xf numFmtId="0" fontId="0" fillId="0" borderId="1" xfId="0" applyBorder="1"/>
    <xf numFmtId="4" fontId="4" fillId="0" borderId="1" xfId="0" applyNumberFormat="1" applyFont="1" applyBorder="1"/>
    <xf numFmtId="0" fontId="5" fillId="0" borderId="2" xfId="0" applyFont="1" applyBorder="1"/>
    <xf numFmtId="4" fontId="5" fillId="0" borderId="3" xfId="0" applyNumberFormat="1" applyFont="1" applyBorder="1" applyAlignment="1">
      <alignment horizontal="center"/>
    </xf>
    <xf numFmtId="0" fontId="4" fillId="0" borderId="4" xfId="0" applyFont="1" applyBorder="1"/>
    <xf numFmtId="4" fontId="5" fillId="0" borderId="1" xfId="0" applyNumberFormat="1" applyFont="1" applyBorder="1"/>
    <xf numFmtId="0" fontId="5" fillId="0" borderId="1" xfId="0" applyFont="1" applyFill="1" applyBorder="1" applyAlignment="1">
      <alignment horizontal="right"/>
    </xf>
    <xf numFmtId="4" fontId="0" fillId="0" borderId="0" xfId="0" applyNumberFormat="1"/>
    <xf numFmtId="3" fontId="0" fillId="0" borderId="0" xfId="0" applyNumberFormat="1"/>
    <xf numFmtId="4" fontId="4" fillId="4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 vertical="center" readingOrder="1"/>
    </xf>
    <xf numFmtId="3" fontId="4" fillId="0" borderId="0" xfId="0" applyNumberFormat="1" applyFont="1"/>
    <xf numFmtId="4" fontId="2" fillId="4" borderId="1" xfId="0" applyNumberFormat="1" applyFont="1" applyFill="1" applyBorder="1" applyAlignment="1">
      <alignment horizontal="center" vertical="center" readingOrder="1"/>
    </xf>
    <xf numFmtId="4" fontId="2" fillId="5" borderId="1" xfId="0" applyNumberFormat="1" applyFont="1" applyFill="1" applyBorder="1" applyAlignment="1">
      <alignment horizontal="center" vertical="center" readingOrder="1"/>
    </xf>
    <xf numFmtId="4" fontId="1" fillId="5" borderId="1" xfId="0" applyNumberFormat="1" applyFont="1" applyFill="1" applyBorder="1" applyAlignment="1">
      <alignment horizontal="center" vertical="center" readingOrder="1"/>
    </xf>
    <xf numFmtId="4" fontId="2" fillId="6" borderId="1" xfId="0" applyNumberFormat="1" applyFont="1" applyFill="1" applyBorder="1" applyAlignment="1">
      <alignment horizontal="center" vertical="center" readingOrder="1"/>
    </xf>
    <xf numFmtId="4" fontId="1" fillId="6" borderId="1" xfId="0" applyNumberFormat="1" applyFont="1" applyFill="1" applyBorder="1" applyAlignment="1">
      <alignment horizontal="center" vertical="center" readingOrder="1"/>
    </xf>
    <xf numFmtId="4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/>
    <xf numFmtId="0" fontId="1" fillId="2" borderId="1" xfId="0" applyFont="1" applyFill="1" applyBorder="1" applyAlignment="1">
      <alignment horizontal="center" vertical="center" readingOrder="2"/>
    </xf>
    <xf numFmtId="0" fontId="1" fillId="3" borderId="2" xfId="0" applyFont="1" applyFill="1" applyBorder="1" applyAlignment="1">
      <alignment horizontal="center" vertical="center" readingOrder="2"/>
    </xf>
    <xf numFmtId="0" fontId="1" fillId="3" borderId="3" xfId="0" applyFont="1" applyFill="1" applyBorder="1" applyAlignment="1">
      <alignment horizontal="center" vertical="center" readingOrder="2"/>
    </xf>
    <xf numFmtId="0" fontId="1" fillId="3" borderId="4" xfId="0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vertical="center" readingOrder="2"/>
    </xf>
    <xf numFmtId="0" fontId="1" fillId="2" borderId="4" xfId="0" applyFont="1" applyFill="1" applyBorder="1" applyAlignment="1">
      <alignment horizontal="center" vertical="center" readingOrder="2"/>
    </xf>
    <xf numFmtId="4" fontId="5" fillId="6" borderId="1" xfId="0" applyNumberFormat="1" applyFont="1" applyFill="1" applyBorder="1" applyAlignment="1">
      <alignment horizontal="center"/>
    </xf>
    <xf numFmtId="3" fontId="1" fillId="6" borderId="1" xfId="0" applyNumberFormat="1" applyFont="1" applyFill="1" applyBorder="1" applyAlignment="1">
      <alignment horizontal="center" vertical="center" readingOrder="1"/>
    </xf>
    <xf numFmtId="43" fontId="2" fillId="6" borderId="1" xfId="1" applyNumberFormat="1" applyFont="1" applyFill="1" applyBorder="1" applyAlignment="1">
      <alignment horizontal="center" vertical="center" readingOrder="1"/>
    </xf>
    <xf numFmtId="43" fontId="1" fillId="6" borderId="1" xfId="1" applyNumberFormat="1" applyFont="1" applyFill="1" applyBorder="1" applyAlignment="1">
      <alignment horizontal="center"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AC92-A955-4AA4-8D31-2FA4CDCDF544}">
  <dimension ref="A1:C15"/>
  <sheetViews>
    <sheetView rightToLeft="1" zoomScaleNormal="100" workbookViewId="0">
      <selection activeCell="B7" sqref="B7"/>
    </sheetView>
  </sheetViews>
  <sheetFormatPr defaultRowHeight="14.25" x14ac:dyDescent="0.2"/>
  <cols>
    <col min="1" max="1" width="25.375" bestFit="1" customWidth="1"/>
    <col min="2" max="2" width="11.75" bestFit="1" customWidth="1"/>
    <col min="3" max="3" width="35.625" customWidth="1"/>
  </cols>
  <sheetData>
    <row r="1" spans="1:3" ht="15.75" x14ac:dyDescent="0.2">
      <c r="A1" s="50" t="s">
        <v>0</v>
      </c>
      <c r="B1" s="50"/>
      <c r="C1" s="50"/>
    </row>
    <row r="2" spans="1:3" ht="15.75" x14ac:dyDescent="0.2">
      <c r="A2" s="27" t="s">
        <v>1</v>
      </c>
      <c r="B2" s="28" t="s">
        <v>19</v>
      </c>
      <c r="C2" s="27" t="s">
        <v>3</v>
      </c>
    </row>
    <row r="3" spans="1:3" ht="31.5" x14ac:dyDescent="0.2">
      <c r="A3" s="1" t="s">
        <v>4</v>
      </c>
      <c r="B3" s="29">
        <v>0</v>
      </c>
      <c r="C3" s="4" t="s">
        <v>5</v>
      </c>
    </row>
    <row r="4" spans="1:3" ht="15.75" x14ac:dyDescent="0.2">
      <c r="A4" s="1" t="s">
        <v>55</v>
      </c>
      <c r="B4" s="29">
        <v>6773</v>
      </c>
      <c r="C4" s="4"/>
    </row>
    <row r="5" spans="1:3" ht="15.75" x14ac:dyDescent="0.2">
      <c r="A5" s="1" t="s">
        <v>57</v>
      </c>
      <c r="B5" s="59" t="s">
        <v>67</v>
      </c>
      <c r="C5" s="4"/>
    </row>
    <row r="6" spans="1:3" ht="15.75" x14ac:dyDescent="0.2">
      <c r="A6" s="1" t="s">
        <v>6</v>
      </c>
      <c r="B6" s="29">
        <v>1361</v>
      </c>
      <c r="C6" s="6"/>
    </row>
    <row r="7" spans="1:3" ht="15.75" x14ac:dyDescent="0.2">
      <c r="A7" s="27" t="s">
        <v>7</v>
      </c>
      <c r="B7" s="60" t="s">
        <v>67</v>
      </c>
      <c r="C7" s="6"/>
    </row>
    <row r="8" spans="1:3" ht="15.75" x14ac:dyDescent="0.2">
      <c r="A8" s="50" t="s">
        <v>8</v>
      </c>
      <c r="B8" s="50"/>
      <c r="C8" s="50"/>
    </row>
    <row r="9" spans="1:3" ht="15.75" x14ac:dyDescent="0.2">
      <c r="A9" s="27" t="s">
        <v>9</v>
      </c>
      <c r="B9" s="58" t="s">
        <v>67</v>
      </c>
      <c r="C9" s="6"/>
    </row>
    <row r="10" spans="1:3" ht="15.75" x14ac:dyDescent="0.2">
      <c r="A10" s="50" t="s">
        <v>33</v>
      </c>
      <c r="B10" s="50"/>
      <c r="C10" s="50"/>
    </row>
    <row r="11" spans="1:3" ht="15.75" x14ac:dyDescent="0.25">
      <c r="A11" s="8" t="s">
        <v>10</v>
      </c>
      <c r="B11" s="22">
        <v>1974</v>
      </c>
      <c r="C11" s="10"/>
    </row>
    <row r="12" spans="1:3" ht="15.75" x14ac:dyDescent="0.25">
      <c r="A12" s="10" t="s">
        <v>11</v>
      </c>
      <c r="B12" s="22">
        <v>4595.45</v>
      </c>
      <c r="C12" s="10"/>
    </row>
    <row r="13" spans="1:3" ht="47.25" x14ac:dyDescent="0.25">
      <c r="A13" s="26" t="s">
        <v>58</v>
      </c>
      <c r="B13" s="22">
        <f>102.2+329.63+52.15</f>
        <v>483.97999999999996</v>
      </c>
      <c r="C13" s="10"/>
    </row>
    <row r="14" spans="1:3" ht="15.75" x14ac:dyDescent="0.25">
      <c r="A14" s="25" t="s">
        <v>12</v>
      </c>
      <c r="B14" s="14">
        <f>SUM(B11:B13)</f>
        <v>7053.4299999999994</v>
      </c>
      <c r="C14" s="10"/>
    </row>
    <row r="15" spans="1:3" s="7" customFormat="1" ht="15.75" x14ac:dyDescent="0.25">
      <c r="A15" s="24" t="s">
        <v>62</v>
      </c>
      <c r="B15" s="14">
        <v>32158</v>
      </c>
      <c r="C15" s="9"/>
    </row>
  </sheetData>
  <mergeCells count="3">
    <mergeCell ref="A10:C10"/>
    <mergeCell ref="A1:C1"/>
    <mergeCell ref="A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3A2DD-2AF5-492D-A751-73FE43C3C80E}">
  <dimension ref="A1:C16"/>
  <sheetViews>
    <sheetView rightToLeft="1" zoomScaleNormal="100" workbookViewId="0">
      <selection activeCell="B7" sqref="B7"/>
    </sheetView>
  </sheetViews>
  <sheetFormatPr defaultRowHeight="14.25" x14ac:dyDescent="0.2"/>
  <cols>
    <col min="1" max="1" width="29.375" customWidth="1"/>
    <col min="2" max="2" width="9" style="15"/>
    <col min="3" max="4" width="40" customWidth="1"/>
  </cols>
  <sheetData>
    <row r="1" spans="1:3" ht="15.75" x14ac:dyDescent="0.2">
      <c r="A1" s="50" t="s">
        <v>13</v>
      </c>
      <c r="B1" s="50"/>
      <c r="C1" s="50"/>
    </row>
    <row r="2" spans="1:3" ht="15.75" x14ac:dyDescent="0.2">
      <c r="A2" s="27" t="s">
        <v>1</v>
      </c>
      <c r="B2" s="28" t="s">
        <v>14</v>
      </c>
      <c r="C2" s="27" t="s">
        <v>3</v>
      </c>
    </row>
    <row r="3" spans="1:3" ht="15.75" x14ac:dyDescent="0.2">
      <c r="A3" s="1" t="s">
        <v>4</v>
      </c>
      <c r="B3" s="3">
        <v>0</v>
      </c>
      <c r="C3" s="4" t="s">
        <v>15</v>
      </c>
    </row>
    <row r="4" spans="1:3" ht="15.75" x14ac:dyDescent="0.2">
      <c r="A4" s="1" t="s">
        <v>53</v>
      </c>
      <c r="B4" s="5">
        <v>13555</v>
      </c>
      <c r="C4" s="4"/>
    </row>
    <row r="5" spans="1:3" ht="15.75" x14ac:dyDescent="0.2">
      <c r="A5" s="1" t="s">
        <v>57</v>
      </c>
      <c r="B5" s="44" t="s">
        <v>67</v>
      </c>
      <c r="C5" s="4"/>
    </row>
    <row r="6" spans="1:3" ht="15.75" x14ac:dyDescent="0.2">
      <c r="A6" s="1" t="s">
        <v>6</v>
      </c>
      <c r="B6" s="5">
        <v>1400</v>
      </c>
      <c r="C6" s="6"/>
    </row>
    <row r="7" spans="1:3" ht="15.75" x14ac:dyDescent="0.2">
      <c r="A7" s="1" t="s">
        <v>7</v>
      </c>
      <c r="B7" s="45" t="s">
        <v>67</v>
      </c>
      <c r="C7" s="6"/>
    </row>
    <row r="8" spans="1:3" ht="15.75" x14ac:dyDescent="0.2">
      <c r="A8" s="50" t="s">
        <v>8</v>
      </c>
      <c r="B8" s="50"/>
      <c r="C8" s="50"/>
    </row>
    <row r="9" spans="1:3" ht="15.75" x14ac:dyDescent="0.2">
      <c r="A9" s="27" t="s">
        <v>16</v>
      </c>
      <c r="B9" s="45" t="s">
        <v>67</v>
      </c>
      <c r="C9" s="6"/>
    </row>
    <row r="10" spans="1:3" ht="15.75" x14ac:dyDescent="0.2">
      <c r="A10" s="50" t="s">
        <v>34</v>
      </c>
      <c r="B10" s="50"/>
      <c r="C10" s="50"/>
    </row>
    <row r="11" spans="1:3" ht="15.75" x14ac:dyDescent="0.25">
      <c r="A11" s="8" t="s">
        <v>10</v>
      </c>
      <c r="B11" s="12">
        <v>4500</v>
      </c>
      <c r="C11" s="10"/>
    </row>
    <row r="12" spans="1:3" ht="15.75" x14ac:dyDescent="0.25">
      <c r="A12" s="8" t="s">
        <v>17</v>
      </c>
      <c r="B12" s="22">
        <f>2002.6+5990.7</f>
        <v>7993.2999999999993</v>
      </c>
      <c r="C12" s="10"/>
    </row>
    <row r="13" spans="1:3" ht="15.75" x14ac:dyDescent="0.25">
      <c r="A13" s="8" t="s">
        <v>45</v>
      </c>
      <c r="B13" s="22">
        <v>1404.01</v>
      </c>
      <c r="C13" s="10"/>
    </row>
    <row r="14" spans="1:3" ht="15.75" x14ac:dyDescent="0.25">
      <c r="A14" s="8" t="s">
        <v>49</v>
      </c>
      <c r="B14" s="22">
        <v>318.95</v>
      </c>
      <c r="C14" s="10"/>
    </row>
    <row r="15" spans="1:3" ht="15.75" x14ac:dyDescent="0.25">
      <c r="A15" s="25" t="s">
        <v>18</v>
      </c>
      <c r="B15" s="14">
        <f>SUM(B11:B14)</f>
        <v>14216.26</v>
      </c>
      <c r="C15" s="10"/>
    </row>
    <row r="16" spans="1:3" ht="15.75" x14ac:dyDescent="0.25">
      <c r="A16" s="25" t="s">
        <v>62</v>
      </c>
      <c r="B16" s="14">
        <v>55640</v>
      </c>
      <c r="C16" s="10"/>
    </row>
  </sheetData>
  <mergeCells count="3">
    <mergeCell ref="A10:C10"/>
    <mergeCell ref="A1:C1"/>
    <mergeCell ref="A8:C8"/>
  </mergeCells>
  <pageMargins left="0.7" right="0.7" top="0.75" bottom="0.75" header="0.3" footer="0.3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1E1B-F19C-41E6-B25F-E5400A6D06A9}">
  <dimension ref="A1:C23"/>
  <sheetViews>
    <sheetView rightToLeft="1" zoomScale="115" zoomScaleNormal="115" workbookViewId="0">
      <selection activeCell="B11" sqref="B11"/>
    </sheetView>
  </sheetViews>
  <sheetFormatPr defaultRowHeight="14.25" x14ac:dyDescent="0.2"/>
  <cols>
    <col min="1" max="1" width="25" customWidth="1"/>
    <col min="2" max="2" width="26.75" customWidth="1"/>
    <col min="3" max="3" width="34.375" customWidth="1"/>
  </cols>
  <sheetData>
    <row r="1" spans="1:3" ht="15.75" x14ac:dyDescent="0.2">
      <c r="A1" s="50" t="s">
        <v>20</v>
      </c>
      <c r="B1" s="50"/>
      <c r="C1" s="50"/>
    </row>
    <row r="2" spans="1:3" ht="15.75" x14ac:dyDescent="0.2">
      <c r="A2" s="27" t="s">
        <v>1</v>
      </c>
      <c r="B2" s="28" t="s">
        <v>19</v>
      </c>
      <c r="C2" s="27" t="s">
        <v>3</v>
      </c>
    </row>
    <row r="3" spans="1:3" ht="31.5" x14ac:dyDescent="0.2">
      <c r="A3" s="1" t="s">
        <v>4</v>
      </c>
      <c r="B3" s="3">
        <v>0</v>
      </c>
      <c r="C3" s="4" t="s">
        <v>21</v>
      </c>
    </row>
    <row r="4" spans="1:3" ht="15.75" x14ac:dyDescent="0.2">
      <c r="A4" s="1" t="s">
        <v>55</v>
      </c>
      <c r="B4" s="5">
        <f>84920-19519</f>
        <v>65401</v>
      </c>
      <c r="C4" s="4"/>
    </row>
    <row r="5" spans="1:3" ht="15.75" x14ac:dyDescent="0.2">
      <c r="A5" s="1" t="s">
        <v>6</v>
      </c>
      <c r="B5" s="5">
        <v>1665</v>
      </c>
      <c r="C5" s="16"/>
    </row>
    <row r="6" spans="1:3" ht="15.75" x14ac:dyDescent="0.2">
      <c r="A6" s="1" t="s">
        <v>17</v>
      </c>
      <c r="B6" s="5">
        <f>62023-18943</f>
        <v>43080</v>
      </c>
      <c r="C6" s="16"/>
    </row>
    <row r="7" spans="1:3" ht="15.75" x14ac:dyDescent="0.2">
      <c r="A7" s="1" t="s">
        <v>59</v>
      </c>
      <c r="B7" s="46" t="s">
        <v>67</v>
      </c>
      <c r="C7" s="16"/>
    </row>
    <row r="8" spans="1:3" ht="15.75" x14ac:dyDescent="0.2">
      <c r="A8" s="1" t="s">
        <v>60</v>
      </c>
      <c r="B8" s="46" t="s">
        <v>67</v>
      </c>
      <c r="C8" s="16"/>
    </row>
    <row r="9" spans="1:3" ht="15.75" x14ac:dyDescent="0.2">
      <c r="A9" s="27" t="s">
        <v>22</v>
      </c>
      <c r="B9" s="47" t="s">
        <v>67</v>
      </c>
      <c r="C9" s="6"/>
    </row>
    <row r="10" spans="1:3" ht="15.75" x14ac:dyDescent="0.2">
      <c r="A10" s="50" t="s">
        <v>23</v>
      </c>
      <c r="B10" s="50"/>
      <c r="C10" s="50"/>
    </row>
    <row r="11" spans="1:3" ht="15.75" x14ac:dyDescent="0.2">
      <c r="A11" s="27" t="s">
        <v>24</v>
      </c>
      <c r="B11" s="41" t="s">
        <v>67</v>
      </c>
      <c r="C11" s="6"/>
    </row>
    <row r="12" spans="1:3" ht="15.75" x14ac:dyDescent="0.2">
      <c r="A12" s="50" t="s">
        <v>35</v>
      </c>
      <c r="B12" s="50"/>
      <c r="C12" s="50"/>
    </row>
    <row r="13" spans="1:3" ht="15.75" x14ac:dyDescent="0.2">
      <c r="A13" s="51" t="s">
        <v>30</v>
      </c>
      <c r="B13" s="52"/>
      <c r="C13" s="53"/>
    </row>
    <row r="14" spans="1:3" ht="15.75" x14ac:dyDescent="0.25">
      <c r="A14" s="19" t="s">
        <v>56</v>
      </c>
      <c r="B14" s="12">
        <f>26734.5+1531</f>
        <v>28265.5</v>
      </c>
      <c r="C14" s="9"/>
    </row>
    <row r="15" spans="1:3" ht="15.75" x14ac:dyDescent="0.25">
      <c r="A15" s="19" t="s">
        <v>26</v>
      </c>
      <c r="B15" s="12">
        <v>12285</v>
      </c>
      <c r="C15" s="18"/>
    </row>
    <row r="16" spans="1:3" ht="15.75" x14ac:dyDescent="0.25">
      <c r="A16" s="26" t="s">
        <v>50</v>
      </c>
      <c r="B16" s="22">
        <f>626.61+621.6</f>
        <v>1248.21</v>
      </c>
      <c r="C16" s="18"/>
    </row>
    <row r="17" spans="1:3" ht="47.25" x14ac:dyDescent="0.25">
      <c r="A17" s="26" t="s">
        <v>58</v>
      </c>
      <c r="B17" s="22">
        <f>1600+674.5+155.43+350.66</f>
        <v>2780.5899999999997</v>
      </c>
      <c r="C17" s="18"/>
    </row>
    <row r="18" spans="1:3" ht="15.75" x14ac:dyDescent="0.2">
      <c r="A18" s="51" t="s">
        <v>31</v>
      </c>
      <c r="B18" s="52"/>
      <c r="C18" s="53"/>
    </row>
    <row r="19" spans="1:3" ht="47.25" x14ac:dyDescent="0.25">
      <c r="A19" s="26" t="s">
        <v>58</v>
      </c>
      <c r="B19" s="23">
        <v>805.77</v>
      </c>
      <c r="C19" s="17"/>
    </row>
    <row r="20" spans="1:3" ht="15.75" x14ac:dyDescent="0.25">
      <c r="A20" s="13" t="s">
        <v>10</v>
      </c>
      <c r="B20" s="22">
        <v>6572.73</v>
      </c>
      <c r="C20" s="9"/>
    </row>
    <row r="21" spans="1:3" ht="15.75" x14ac:dyDescent="0.25">
      <c r="A21" s="13" t="s">
        <v>17</v>
      </c>
      <c r="B21" s="22">
        <v>2577</v>
      </c>
      <c r="C21" s="9"/>
    </row>
    <row r="22" spans="1:3" ht="15.75" x14ac:dyDescent="0.25">
      <c r="A22" s="30" t="s">
        <v>27</v>
      </c>
      <c r="B22" s="14">
        <f>SUM(B14:B21)</f>
        <v>54534.799999999988</v>
      </c>
      <c r="C22" s="9"/>
    </row>
    <row r="23" spans="1:3" ht="15.75" x14ac:dyDescent="0.25">
      <c r="A23" s="25" t="s">
        <v>62</v>
      </c>
      <c r="B23" s="14">
        <v>201000</v>
      </c>
      <c r="C23" s="31"/>
    </row>
  </sheetData>
  <mergeCells count="5">
    <mergeCell ref="A1:C1"/>
    <mergeCell ref="A10:C10"/>
    <mergeCell ref="A12:C12"/>
    <mergeCell ref="A13:C13"/>
    <mergeCell ref="A18:C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A7B9-998E-43E6-8B9C-CFA419AB79BE}">
  <dimension ref="A1:J25"/>
  <sheetViews>
    <sheetView rightToLeft="1" tabSelected="1" topLeftCell="A10" zoomScale="130" zoomScaleNormal="130" workbookViewId="0">
      <selection activeCell="B27" sqref="B27"/>
    </sheetView>
  </sheetViews>
  <sheetFormatPr defaultRowHeight="14.25" x14ac:dyDescent="0.2"/>
  <cols>
    <col min="1" max="1" width="34.875" bestFit="1" customWidth="1"/>
    <col min="2" max="2" width="24" customWidth="1"/>
    <col min="3" max="3" width="24.875" bestFit="1" customWidth="1"/>
    <col min="9" max="9" width="18.125" bestFit="1" customWidth="1"/>
    <col min="10" max="10" width="14.125" bestFit="1" customWidth="1"/>
  </cols>
  <sheetData>
    <row r="1" spans="1:4" ht="15.75" x14ac:dyDescent="0.2">
      <c r="A1" s="50" t="s">
        <v>20</v>
      </c>
      <c r="B1" s="50"/>
      <c r="C1" s="50"/>
    </row>
    <row r="2" spans="1:4" ht="15.75" x14ac:dyDescent="0.2">
      <c r="A2" s="1" t="s">
        <v>1</v>
      </c>
      <c r="B2" s="2" t="s">
        <v>2</v>
      </c>
      <c r="C2" s="1" t="s">
        <v>3</v>
      </c>
    </row>
    <row r="3" spans="1:4" ht="31.5" x14ac:dyDescent="0.2">
      <c r="A3" s="1" t="s">
        <v>39</v>
      </c>
      <c r="B3" s="3">
        <v>0</v>
      </c>
      <c r="C3" s="4" t="s">
        <v>40</v>
      </c>
    </row>
    <row r="4" spans="1:4" ht="15.75" x14ac:dyDescent="0.25">
      <c r="A4" s="1" t="s">
        <v>55</v>
      </c>
      <c r="B4" s="22">
        <v>42381</v>
      </c>
      <c r="C4" s="4"/>
      <c r="D4" s="39" t="s">
        <v>67</v>
      </c>
    </row>
    <row r="5" spans="1:4" ht="15.75" x14ac:dyDescent="0.2">
      <c r="A5" s="1" t="s">
        <v>61</v>
      </c>
      <c r="B5" s="43" t="s">
        <v>67</v>
      </c>
      <c r="C5" s="4" t="s">
        <v>54</v>
      </c>
    </row>
    <row r="6" spans="1:4" ht="15.75" x14ac:dyDescent="0.2">
      <c r="A6" s="27" t="s">
        <v>22</v>
      </c>
      <c r="B6" s="41" t="s">
        <v>67</v>
      </c>
      <c r="C6" s="6"/>
    </row>
    <row r="7" spans="1:4" ht="15.75" x14ac:dyDescent="0.2">
      <c r="A7" s="50" t="s">
        <v>23</v>
      </c>
      <c r="B7" s="50"/>
      <c r="C7" s="50"/>
    </row>
    <row r="8" spans="1:4" ht="15.75" x14ac:dyDescent="0.2">
      <c r="A8" s="27" t="s">
        <v>41</v>
      </c>
      <c r="B8" s="41" t="s">
        <v>67</v>
      </c>
      <c r="C8" s="6"/>
    </row>
    <row r="9" spans="1:4" ht="15.75" x14ac:dyDescent="0.2">
      <c r="A9" s="50" t="s">
        <v>42</v>
      </c>
      <c r="B9" s="50"/>
      <c r="C9" s="50"/>
    </row>
    <row r="10" spans="1:4" ht="15.75" x14ac:dyDescent="0.2">
      <c r="A10" s="51" t="s">
        <v>43</v>
      </c>
      <c r="B10" s="52"/>
      <c r="C10" s="53"/>
    </row>
    <row r="11" spans="1:4" ht="15.75" x14ac:dyDescent="0.25">
      <c r="A11" s="10" t="s">
        <v>10</v>
      </c>
      <c r="B11" s="22">
        <f>1457.5+2557.5+112.5+1457.5+2557.5+112.5</f>
        <v>8255</v>
      </c>
      <c r="C11" s="10"/>
    </row>
    <row r="12" spans="1:4" ht="15.75" x14ac:dyDescent="0.25">
      <c r="A12" s="10" t="s">
        <v>17</v>
      </c>
      <c r="B12" s="22">
        <v>18752.580000000002</v>
      </c>
      <c r="C12" s="10"/>
    </row>
    <row r="13" spans="1:4" ht="15.75" x14ac:dyDescent="0.25">
      <c r="A13" s="10" t="s">
        <v>25</v>
      </c>
      <c r="B13" s="22">
        <v>1773.22</v>
      </c>
      <c r="C13" s="10"/>
    </row>
    <row r="14" spans="1:4" ht="31.5" x14ac:dyDescent="0.25">
      <c r="A14" s="26" t="s">
        <v>58</v>
      </c>
      <c r="B14" s="22">
        <f>2836.94+1639.68+1176.06+248.01+268.06</f>
        <v>6168.7500000000009</v>
      </c>
      <c r="C14" s="10"/>
    </row>
    <row r="15" spans="1:4" ht="15.75" x14ac:dyDescent="0.25">
      <c r="A15" s="25" t="s">
        <v>51</v>
      </c>
      <c r="B15" s="14">
        <f>SUM(B11:B14)</f>
        <v>34949.550000000003</v>
      </c>
      <c r="C15" s="10"/>
    </row>
    <row r="16" spans="1:4" ht="15.75" x14ac:dyDescent="0.25">
      <c r="A16" s="33" t="s">
        <v>65</v>
      </c>
      <c r="B16" s="34">
        <v>98016</v>
      </c>
      <c r="C16" s="35"/>
    </row>
    <row r="17" spans="1:10" ht="15.75" x14ac:dyDescent="0.2">
      <c r="A17" s="51" t="s">
        <v>46</v>
      </c>
      <c r="B17" s="52"/>
      <c r="C17" s="53"/>
    </row>
    <row r="18" spans="1:10" ht="15.75" x14ac:dyDescent="0.25">
      <c r="A18" s="10" t="s">
        <v>11</v>
      </c>
      <c r="B18" s="22">
        <f>5400000+37648800+18824400+46040400+23133600+3600000+9580000+2395000+6720000+6720000+6720000+6720000+1120000</f>
        <v>174622200</v>
      </c>
      <c r="C18" s="10"/>
    </row>
    <row r="19" spans="1:10" ht="15.75" x14ac:dyDescent="0.25">
      <c r="A19" s="10" t="s">
        <v>10</v>
      </c>
      <c r="B19" s="22">
        <f>76280400</f>
        <v>76280400</v>
      </c>
      <c r="C19" s="10"/>
    </row>
    <row r="20" spans="1:10" ht="15.75" x14ac:dyDescent="0.25">
      <c r="A20" s="10" t="s">
        <v>68</v>
      </c>
      <c r="B20" s="40" t="s">
        <v>67</v>
      </c>
      <c r="C20" s="10"/>
    </row>
    <row r="21" spans="1:10" ht="31.5" x14ac:dyDescent="0.25">
      <c r="A21" s="26" t="s">
        <v>58</v>
      </c>
      <c r="B21" s="22">
        <v>151333530.96000001</v>
      </c>
      <c r="C21" s="10"/>
    </row>
    <row r="22" spans="1:10" ht="15.75" x14ac:dyDescent="0.25">
      <c r="A22" s="49" t="s">
        <v>67</v>
      </c>
      <c r="B22" s="48" t="s">
        <v>67</v>
      </c>
      <c r="C22" s="10"/>
    </row>
    <row r="23" spans="1:10" ht="15.75" x14ac:dyDescent="0.25">
      <c r="A23" s="37" t="s">
        <v>52</v>
      </c>
      <c r="B23" s="57" t="s">
        <v>67</v>
      </c>
      <c r="C23" s="9"/>
    </row>
    <row r="24" spans="1:10" ht="15.75" x14ac:dyDescent="0.25">
      <c r="A24" s="36" t="s">
        <v>66</v>
      </c>
      <c r="B24" s="57" t="s">
        <v>67</v>
      </c>
      <c r="C24" s="32"/>
      <c r="J24" s="38"/>
    </row>
    <row r="25" spans="1:10" ht="15.75" x14ac:dyDescent="0.25">
      <c r="A25" s="25" t="s">
        <v>64</v>
      </c>
      <c r="B25" s="57" t="s">
        <v>67</v>
      </c>
      <c r="C25" s="10"/>
    </row>
  </sheetData>
  <mergeCells count="5">
    <mergeCell ref="A1:C1"/>
    <mergeCell ref="A7:C7"/>
    <mergeCell ref="A9:C9"/>
    <mergeCell ref="A10:C10"/>
    <mergeCell ref="A17:C1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1BD5-D5B4-4DA9-9028-469431164852}">
  <dimension ref="A1:D20"/>
  <sheetViews>
    <sheetView rightToLeft="1" zoomScale="115" zoomScaleNormal="115" workbookViewId="0">
      <selection activeCell="B9" sqref="B9"/>
    </sheetView>
  </sheetViews>
  <sheetFormatPr defaultRowHeight="14.25" x14ac:dyDescent="0.2"/>
  <cols>
    <col min="1" max="1" width="30" customWidth="1"/>
    <col min="2" max="2" width="24" customWidth="1"/>
    <col min="3" max="3" width="31.75" customWidth="1"/>
    <col min="6" max="6" width="23.625" bestFit="1" customWidth="1"/>
  </cols>
  <sheetData>
    <row r="1" spans="1:4" ht="15.75" x14ac:dyDescent="0.2">
      <c r="A1" s="50" t="s">
        <v>20</v>
      </c>
      <c r="B1" s="50"/>
      <c r="C1" s="50"/>
    </row>
    <row r="2" spans="1:4" ht="15.75" x14ac:dyDescent="0.2">
      <c r="A2" s="27" t="s">
        <v>1</v>
      </c>
      <c r="B2" s="28" t="s">
        <v>14</v>
      </c>
      <c r="C2" s="27" t="s">
        <v>3</v>
      </c>
    </row>
    <row r="3" spans="1:4" ht="31.5" x14ac:dyDescent="0.2">
      <c r="A3" s="1" t="s">
        <v>4</v>
      </c>
      <c r="B3" s="3">
        <v>0</v>
      </c>
      <c r="C3" s="4" t="s">
        <v>28</v>
      </c>
    </row>
    <row r="4" spans="1:4" ht="15.75" x14ac:dyDescent="0.2">
      <c r="A4" s="1" t="s">
        <v>55</v>
      </c>
      <c r="B4" s="5">
        <v>64036</v>
      </c>
      <c r="C4" s="4"/>
      <c r="D4" s="39" t="s">
        <v>67</v>
      </c>
    </row>
    <row r="5" spans="1:4" ht="15.75" x14ac:dyDescent="0.2">
      <c r="A5" s="1" t="s">
        <v>61</v>
      </c>
      <c r="B5" s="46" t="s">
        <v>67</v>
      </c>
      <c r="C5" s="4"/>
    </row>
    <row r="6" spans="1:4" ht="15.75" x14ac:dyDescent="0.2">
      <c r="A6" s="1" t="s">
        <v>6</v>
      </c>
      <c r="B6" s="5">
        <v>1658</v>
      </c>
      <c r="C6" s="6"/>
    </row>
    <row r="7" spans="1:4" ht="15.75" x14ac:dyDescent="0.2">
      <c r="A7" s="27" t="s">
        <v>22</v>
      </c>
      <c r="B7" s="47" t="s">
        <v>67</v>
      </c>
      <c r="C7" s="6"/>
    </row>
    <row r="8" spans="1:4" ht="15.75" x14ac:dyDescent="0.2">
      <c r="A8" s="50" t="s">
        <v>8</v>
      </c>
      <c r="B8" s="50"/>
      <c r="C8" s="50"/>
    </row>
    <row r="9" spans="1:4" ht="15.75" x14ac:dyDescent="0.2">
      <c r="A9" s="27" t="s">
        <v>29</v>
      </c>
      <c r="B9" s="41" t="s">
        <v>67</v>
      </c>
      <c r="C9" s="6"/>
    </row>
    <row r="10" spans="1:4" ht="15.75" x14ac:dyDescent="0.2">
      <c r="A10" s="54" t="s">
        <v>36</v>
      </c>
      <c r="B10" s="55"/>
      <c r="C10" s="56"/>
    </row>
    <row r="11" spans="1:4" ht="15.75" x14ac:dyDescent="0.2">
      <c r="A11" s="51" t="s">
        <v>32</v>
      </c>
      <c r="B11" s="52"/>
      <c r="C11" s="53"/>
    </row>
    <row r="12" spans="1:4" ht="15.75" x14ac:dyDescent="0.25">
      <c r="A12" s="10" t="s">
        <v>17</v>
      </c>
      <c r="B12" s="22">
        <f>25000+(50000*6)+58000+75000+87000+71999.95+50000</f>
        <v>666999.94999999995</v>
      </c>
      <c r="C12" s="10"/>
    </row>
    <row r="13" spans="1:4" ht="15.75" x14ac:dyDescent="0.25">
      <c r="A13" s="13" t="s">
        <v>10</v>
      </c>
      <c r="B13" s="22">
        <f>700040-131759.98</f>
        <v>568280.02</v>
      </c>
      <c r="C13" s="10"/>
    </row>
    <row r="14" spans="1:4" ht="47.25" x14ac:dyDescent="0.25">
      <c r="A14" s="26" t="s">
        <v>58</v>
      </c>
      <c r="B14" s="22">
        <v>484476.24</v>
      </c>
      <c r="C14" s="21"/>
    </row>
    <row r="15" spans="1:4" ht="15.75" x14ac:dyDescent="0.2">
      <c r="A15" s="51" t="s">
        <v>44</v>
      </c>
      <c r="B15" s="52"/>
      <c r="C15" s="53"/>
    </row>
    <row r="16" spans="1:4" ht="15.75" x14ac:dyDescent="0.25">
      <c r="A16" s="20" t="s">
        <v>10</v>
      </c>
      <c r="B16" s="22">
        <f>5069+263712-62099.9</f>
        <v>206681.1</v>
      </c>
      <c r="C16" s="9"/>
    </row>
    <row r="17" spans="1:3" ht="15.75" x14ac:dyDescent="0.25">
      <c r="A17" s="20" t="s">
        <v>17</v>
      </c>
      <c r="B17" s="22">
        <f>461970-20650</f>
        <v>441320</v>
      </c>
      <c r="C17" s="9"/>
    </row>
    <row r="18" spans="1:3" ht="47.25" x14ac:dyDescent="0.25">
      <c r="A18" s="26" t="s">
        <v>58</v>
      </c>
      <c r="B18" s="22">
        <v>239260.88</v>
      </c>
      <c r="C18" s="9"/>
    </row>
    <row r="19" spans="1:3" ht="15.75" x14ac:dyDescent="0.25">
      <c r="A19" s="24" t="s">
        <v>63</v>
      </c>
      <c r="B19" s="14">
        <f>SUM(B12:B18)</f>
        <v>2607018.19</v>
      </c>
      <c r="C19" s="9"/>
    </row>
    <row r="20" spans="1:3" ht="15.75" x14ac:dyDescent="0.25">
      <c r="A20" s="25" t="s">
        <v>64</v>
      </c>
      <c r="B20" s="14">
        <v>115523</v>
      </c>
      <c r="C20" s="10"/>
    </row>
  </sheetData>
  <mergeCells count="5">
    <mergeCell ref="A1:C1"/>
    <mergeCell ref="A8:C8"/>
    <mergeCell ref="A10:C10"/>
    <mergeCell ref="A11:C11"/>
    <mergeCell ref="A15:C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EFB93-52D4-4F35-96F1-A94782D97B0B}">
  <dimension ref="A1:D15"/>
  <sheetViews>
    <sheetView rightToLeft="1" zoomScale="115" zoomScaleNormal="115" workbookViewId="0">
      <selection activeCell="B5" sqref="B5"/>
    </sheetView>
  </sheetViews>
  <sheetFormatPr defaultColWidth="9" defaultRowHeight="15.75" x14ac:dyDescent="0.25"/>
  <cols>
    <col min="1" max="1" width="31.875" style="7" customWidth="1"/>
    <col min="2" max="2" width="15" style="7" customWidth="1"/>
    <col min="3" max="3" width="26.375" style="7" bestFit="1" customWidth="1"/>
    <col min="4" max="4" width="17.25" style="7" bestFit="1" customWidth="1"/>
    <col min="5" max="5" width="33.25" style="7" customWidth="1"/>
    <col min="6" max="16384" width="9" style="7"/>
  </cols>
  <sheetData>
    <row r="1" spans="1:4" x14ac:dyDescent="0.25">
      <c r="A1" s="50" t="s">
        <v>20</v>
      </c>
      <c r="B1" s="50"/>
      <c r="C1" s="50"/>
    </row>
    <row r="2" spans="1:4" x14ac:dyDescent="0.25">
      <c r="A2" s="27" t="s">
        <v>1</v>
      </c>
      <c r="B2" s="28" t="s">
        <v>19</v>
      </c>
      <c r="C2" s="27" t="s">
        <v>3</v>
      </c>
    </row>
    <row r="3" spans="1:4" ht="31.5" x14ac:dyDescent="0.25">
      <c r="A3" s="1" t="s">
        <v>4</v>
      </c>
      <c r="B3" s="3">
        <v>0</v>
      </c>
      <c r="C3" s="4" t="s">
        <v>37</v>
      </c>
    </row>
    <row r="4" spans="1:4" x14ac:dyDescent="0.25">
      <c r="A4" s="1" t="s">
        <v>55</v>
      </c>
      <c r="B4" s="5">
        <v>17729</v>
      </c>
      <c r="C4" s="4"/>
      <c r="D4" s="42"/>
    </row>
    <row r="5" spans="1:4" x14ac:dyDescent="0.25">
      <c r="A5" s="1" t="s">
        <v>57</v>
      </c>
      <c r="B5" s="43" t="s">
        <v>67</v>
      </c>
      <c r="C5" s="4"/>
    </row>
    <row r="6" spans="1:4" x14ac:dyDescent="0.25">
      <c r="A6" s="1" t="s">
        <v>6</v>
      </c>
      <c r="B6" s="5">
        <v>1666</v>
      </c>
      <c r="C6" s="6"/>
    </row>
    <row r="7" spans="1:4" x14ac:dyDescent="0.25">
      <c r="A7" s="1" t="s">
        <v>22</v>
      </c>
      <c r="B7" s="41" t="s">
        <v>67</v>
      </c>
      <c r="C7" s="6"/>
    </row>
    <row r="8" spans="1:4" x14ac:dyDescent="0.25">
      <c r="A8" s="50" t="s">
        <v>23</v>
      </c>
      <c r="B8" s="50"/>
      <c r="C8" s="50"/>
    </row>
    <row r="9" spans="1:4" x14ac:dyDescent="0.25">
      <c r="A9" s="27" t="s">
        <v>38</v>
      </c>
      <c r="B9" s="41" t="s">
        <v>67</v>
      </c>
      <c r="C9" s="6"/>
    </row>
    <row r="10" spans="1:4" x14ac:dyDescent="0.25">
      <c r="A10" s="54" t="s">
        <v>48</v>
      </c>
      <c r="B10" s="55"/>
      <c r="C10" s="56"/>
    </row>
    <row r="11" spans="1:4" x14ac:dyDescent="0.25">
      <c r="A11" s="9" t="s">
        <v>17</v>
      </c>
      <c r="B11" s="22">
        <f>6059.4+3702.01+2000+2000+13377.6+4918.4+8373.6+8918.4+9836.8</f>
        <v>59186.210000000006</v>
      </c>
      <c r="C11" s="9"/>
    </row>
    <row r="12" spans="1:4" x14ac:dyDescent="0.25">
      <c r="A12" s="9" t="s">
        <v>10</v>
      </c>
      <c r="B12" s="22">
        <f>13900+4500+16300+10900</f>
        <v>45600</v>
      </c>
      <c r="C12" s="9"/>
    </row>
    <row r="13" spans="1:4" ht="31.5" x14ac:dyDescent="0.25">
      <c r="A13" s="26" t="s">
        <v>58</v>
      </c>
      <c r="B13" s="22">
        <v>137986.9</v>
      </c>
      <c r="C13" s="9"/>
    </row>
    <row r="14" spans="1:4" x14ac:dyDescent="0.25">
      <c r="A14" s="11" t="s">
        <v>47</v>
      </c>
      <c r="B14" s="14">
        <f>SUM(B11:B13)</f>
        <v>242773.11</v>
      </c>
      <c r="C14" s="9"/>
    </row>
    <row r="15" spans="1:4" x14ac:dyDescent="0.25">
      <c r="A15" s="11" t="s">
        <v>64</v>
      </c>
      <c r="B15" s="14">
        <v>88216.41</v>
      </c>
      <c r="C15" s="10"/>
    </row>
  </sheetData>
  <mergeCells count="3">
    <mergeCell ref="A10:C10"/>
    <mergeCell ref="A1:C1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בריטניה</vt:lpstr>
      <vt:lpstr>ספרד</vt:lpstr>
      <vt:lpstr>ארה"ב</vt:lpstr>
      <vt:lpstr>ויטנאם וסינגפור</vt:lpstr>
      <vt:lpstr>הודו</vt:lpstr>
      <vt:lpstr>מרוקו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לינוי סמרלי</dc:creator>
  <cp:lastModifiedBy>אליהו חי מזרחי</cp:lastModifiedBy>
  <cp:lastPrinted>2024-06-09T10:33:12Z</cp:lastPrinted>
  <dcterms:created xsi:type="dcterms:W3CDTF">2024-03-12T10:22:27Z</dcterms:created>
  <dcterms:modified xsi:type="dcterms:W3CDTF">2024-07-02T12:46:07Z</dcterms:modified>
</cp:coreProperties>
</file>